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Downloads\"/>
    </mc:Choice>
  </mc:AlternateContent>
  <xr:revisionPtr revIDLastSave="0" documentId="8_{8E356346-8820-42AA-9154-47DF977A4084}" xr6:coauthVersionLast="47" xr6:coauthVersionMax="47" xr10:uidLastSave="{00000000-0000-0000-0000-000000000000}"/>
  <bookViews>
    <workbookView xWindow="6636" yWindow="876" windowWidth="16992" windowHeight="12420" tabRatio="796" xr2:uid="{00000000-000D-0000-FFFF-FFFF00000000}"/>
  </bookViews>
  <sheets>
    <sheet name="Сводка затрат " sheetId="15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ОСР 525-02-01(1)" sheetId="8" r:id="rId8"/>
    <sheet name="ОСР 525-09-01(1)" sheetId="9" r:id="rId9"/>
    <sheet name="ОСР 525-12-01(1)" sheetId="10" r:id="rId10"/>
    <sheet name="ОСР 525-02-01(2)" sheetId="11" r:id="rId11"/>
    <sheet name="ОСР 525-12-01(2)" sheetId="12" r:id="rId12"/>
    <sheet name="Источники ЦИ" sheetId="13" r:id="rId13"/>
    <sheet name="Цена МАТ и ОБ по ТКП" sheetId="14" r:id="rId14"/>
  </sheets>
  <externalReferences>
    <externalReference r:id="rId15"/>
  </externalReferences>
  <calcPr calcId="181029"/>
</workbook>
</file>

<file path=xl/calcChain.xml><?xml version="1.0" encoding="utf-8"?>
<calcChain xmlns="http://schemas.openxmlformats.org/spreadsheetml/2006/main">
  <c r="C29" i="15" l="1"/>
  <c r="C30" i="15"/>
  <c r="C31" i="15"/>
  <c r="I36" i="15"/>
  <c r="C37" i="15"/>
  <c r="C40" i="15" s="1"/>
  <c r="I37" i="15"/>
  <c r="C32" i="15" s="1"/>
  <c r="C34" i="15" s="1"/>
  <c r="C38" i="15"/>
  <c r="I38" i="15"/>
  <c r="C39" i="15"/>
  <c r="I39" i="15"/>
  <c r="I40" i="15"/>
  <c r="C43" i="15"/>
  <c r="C41" i="15" l="1"/>
  <c r="C42" i="15"/>
  <c r="C44" i="15" s="1"/>
  <c r="C46" i="15"/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<sst xmlns="http://schemas.openxmlformats.org/spreadsheetml/2006/main" count="454" uniqueCount="161">
  <si>
    <t>СВОДКА ЗАТРАТ</t>
  </si>
  <si>
    <t>P_0419</t>
  </si>
  <si>
    <t>(идентификатор инвестиционного проекта)</t>
  </si>
  <si>
    <t>Реконструкция ВЛ-0,4кВ от КТП БОР 702 10/0,4/250 кВА (протяженностью 0,32км) с заменой КТП 10/0,4/250 кВА, установка приборов учета (29 т.у.)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</si>
  <si>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</si>
  <si>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</si>
  <si>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</si>
  <si>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</si>
  <si>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</si>
  <si>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</si>
  <si>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</si>
  <si>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</si>
  <si>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</si>
  <si>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</si>
  <si>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</si>
  <si>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</si>
  <si>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</si>
  <si>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</si>
  <si>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</si>
  <si>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</si>
  <si>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</si>
  <si>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</si>
  <si>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</si>
  <si>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</si>
  <si>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</si>
  <si>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</si>
  <si>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</si>
  <si>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</si>
  <si>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</si>
  <si>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</si>
  <si>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</si>
  <si>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</si>
  <si>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</si>
  <si>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</si>
  <si>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</si>
  <si>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</si>
  <si>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</si>
  <si>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</si>
  <si>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</si>
  <si>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</si>
  <si>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</si>
  <si>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</si>
  <si>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</si>
  <si>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</si>
  <si>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</si>
  <si>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</si>
  <si>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</si>
  <si>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</si>
  <si>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</si>
  <si>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</si>
  <si>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</si>
  <si>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</si>
  <si>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</si>
  <si>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</si>
  <si>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</si>
  <si>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</si>
  <si>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</si>
  <si>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</si>
  <si>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</si>
  <si>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</si>
  <si>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</si>
  <si>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</si>
  <si>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</si>
  <si>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</si>
  <si>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</si>
  <si>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</si>
  <si>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</si>
  <si>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</si>
  <si>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</si>
  <si>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</si>
  <si>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</si>
  <si>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</si>
  <si>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</si>
  <si>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</si>
  <si>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</si>
  <si>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</si>
  <si>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</si>
  <si>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</si>
  <si>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</si>
  <si>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</si>
  <si>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</si>
  <si>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</si>
  <si>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</si>
  <si>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</si>
  <si>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</si>
  <si>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</si>
  <si>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</si>
  <si>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</si>
  <si>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</si>
  <si>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</si>
  <si>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</si>
  <si>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</si>
  <si>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</si>
  <si>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</si>
  <si>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</si>
  <si>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</si>
  <si>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</si>
  <si>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</si>
  <si>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</si>
  <si>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ЛС-525-01</t>
  </si>
  <si>
    <t>ВЛИ-0,4кВ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</si>
  <si>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</si>
  <si>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</si>
  <si>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</si>
  <si>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</si>
  <si>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</si>
  <si>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</si>
  <si>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</si>
  <si>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</si>
  <si>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</si>
  <si>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</si>
  <si>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</si>
  <si>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</si>
  <si>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</si>
  <si>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</si>
  <si>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</si>
  <si>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</si>
  <si>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</si>
  <si>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</si>
  <si>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</si>
  <si>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</si>
  <si>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</si>
  <si>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</si>
  <si>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км</t>
  </si>
  <si>
    <t>Реконструкция ВЛ одноцепная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</si>
  <si>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</si>
  <si>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</si>
  <si>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</si>
  <si>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</si>
  <si>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</si>
  <si>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</si>
  <si>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</si>
  <si>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</si>
  <si>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</si>
  <si>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</si>
  <si>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</si>
  <si>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</si>
  <si>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</si>
  <si>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</si>
  <si>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</si>
  <si>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Провод СИП-2 3*95+1*95+1*25</t>
  </si>
  <si>
    <t>Стойка ж/б СНЦс-5,1-11,5</t>
  </si>
  <si>
    <t>Стойка ж/б СВ95-3</t>
  </si>
  <si>
    <t>Светильник ДКУ-50W IP65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</si>
  <si>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</si>
  <si>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ВСЕГО ПО ОБЪЕКТУ</t>
  </si>
  <si>
    <t>Итого с учётом понижающего коэффициента</t>
  </si>
  <si>
    <t>Понижающий коэффициент</t>
  </si>
  <si>
    <t>Итого, сметная стоимость в прогнозном уровне цен*)</t>
  </si>
  <si>
    <t xml:space="preserve">  НДС (20%)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</si>
  <si>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</si>
  <si>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</si>
  <si>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</si>
  <si>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</si>
  <si>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2027 год</t>
  </si>
  <si>
    <t>Расчет индекса по п.118</t>
  </si>
  <si>
    <t>Индекс-дефляторы</t>
  </si>
  <si>
    <t>год реализации</t>
  </si>
  <si>
    <t>Письмо Минэкономразвития РФ № 35132-ПК/Д03и от 02.10.2024</t>
  </si>
  <si>
    <t>2026 год</t>
  </si>
  <si>
    <t>Объектов производственного назначения,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</si>
</sst>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\ _₽_-;\-* #,##0.00\ _₽_-;_-* &quot;-&quot;?????\ _₽_-;_-@_-"/>
    <numFmt numFmtId="169" formatCode="#,##0.000000"/>
    <numFmt numFmtId="170" formatCode="_-* #,##0.00000_-;\-* #,##0.00000_-;_-* &quot;-&quot;??_-;_-@_-"/>
    <numFmt numFmtId="171" formatCode="0.00000"/>
    <numFmt numFmtId="172" formatCode="_-* #,##0.0_-;\-* #,##0.0_-;_-* &quot;-&quot;??_-;_-@_-"/>
    <numFmt numFmtId="173" formatCode="_-* #,##0.00000000_-;\-* #,##0.00000000_-;_-* &quot;-&quot;??_-;_-@_-"/>
    <numFmt numFmtId="174" formatCode="_-* #,##0.00000\ _₽_-;\-* #,##0.00000\ _₽_-;_-* &quot;-&quot;??\ _₽_-;_-@_-"/>
    <numFmt numFmtId="175" formatCode="_-* #,##0.0000\ _₽_-;\-* #,##0.0000\ _₽_-;_-* &quot;-&quot;??\ _₽_-;_-@_-"/>
  </numFmts>
  <fonts count="23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name val="Arial"/>
      <family val="1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3" fillId="0" borderId="0" xfId="1" applyFont="1" applyAlignment="1">
      <alignment vertical="center"/>
    </xf>
    <xf numFmtId="168" fontId="13" fillId="0" borderId="0" xfId="1" applyNumberFormat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2" applyFont="1" applyAlignment="1">
      <alignment horizontal="left" vertical="center"/>
    </xf>
    <xf numFmtId="4" fontId="13" fillId="0" borderId="0" xfId="1" applyNumberFormat="1" applyFont="1" applyAlignment="1">
      <alignment vertical="center"/>
    </xf>
    <xf numFmtId="169" fontId="13" fillId="0" borderId="0" xfId="1" applyNumberFormat="1" applyFont="1" applyAlignment="1">
      <alignment vertical="center"/>
    </xf>
    <xf numFmtId="10" fontId="13" fillId="0" borderId="0" xfId="3" applyNumberFormat="1" applyFont="1" applyFill="1" applyAlignment="1">
      <alignment vertical="center"/>
    </xf>
    <xf numFmtId="168" fontId="16" fillId="0" borderId="0" xfId="1" applyNumberFormat="1" applyFont="1" applyAlignment="1">
      <alignment vertical="center"/>
    </xf>
    <xf numFmtId="166" fontId="13" fillId="0" borderId="0" xfId="1" applyNumberFormat="1" applyFont="1" applyAlignment="1">
      <alignment vertical="center"/>
    </xf>
    <xf numFmtId="170" fontId="17" fillId="0" borderId="1" xfId="4" applyNumberFormat="1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4" fillId="0" borderId="1" xfId="2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43" fontId="14" fillId="0" borderId="1" xfId="4" applyFont="1" applyFill="1" applyBorder="1" applyAlignment="1">
      <alignment horizontal="center" vertical="center" wrapText="1"/>
    </xf>
    <xf numFmtId="171" fontId="18" fillId="0" borderId="1" xfId="4" applyNumberFormat="1" applyFont="1" applyFill="1" applyBorder="1" applyAlignment="1">
      <alignment vertical="center" wrapText="1"/>
    </xf>
    <xf numFmtId="43" fontId="14" fillId="0" borderId="1" xfId="4" applyFont="1" applyFill="1" applyBorder="1" applyAlignment="1">
      <alignment vertical="center" wrapText="1"/>
    </xf>
    <xf numFmtId="172" fontId="14" fillId="0" borderId="1" xfId="4" applyNumberFormat="1" applyFont="1" applyFill="1" applyBorder="1" applyAlignment="1">
      <alignment horizontal="center" vertical="center" wrapText="1"/>
    </xf>
    <xf numFmtId="164" fontId="16" fillId="0" borderId="0" xfId="1" applyNumberFormat="1" applyFont="1" applyAlignment="1">
      <alignment vertical="center"/>
    </xf>
    <xf numFmtId="49" fontId="14" fillId="0" borderId="1" xfId="2" applyNumberFormat="1" applyFont="1" applyBorder="1" applyAlignment="1">
      <alignment horizontal="center" vertical="center" wrapText="1"/>
    </xf>
    <xf numFmtId="173" fontId="14" fillId="2" borderId="0" xfId="4" applyNumberFormat="1" applyFont="1" applyFill="1" applyAlignment="1">
      <alignment horizontal="center" vertical="center"/>
    </xf>
    <xf numFmtId="2" fontId="0" fillId="3" borderId="0" xfId="0" applyNumberFormat="1" applyFill="1"/>
    <xf numFmtId="0" fontId="14" fillId="2" borderId="0" xfId="1" applyFont="1" applyFill="1" applyAlignment="1">
      <alignment horizontal="right" vertical="center"/>
    </xf>
    <xf numFmtId="174" fontId="13" fillId="0" borderId="0" xfId="1" applyNumberFormat="1" applyFont="1" applyAlignment="1">
      <alignment vertical="center"/>
    </xf>
    <xf numFmtId="4" fontId="14" fillId="0" borderId="1" xfId="2" applyNumberFormat="1" applyFont="1" applyBorder="1" applyAlignment="1">
      <alignment horizontal="center" vertical="center" wrapText="1"/>
    </xf>
    <xf numFmtId="43" fontId="14" fillId="2" borderId="0" xfId="4" applyFont="1" applyFill="1" applyAlignment="1">
      <alignment horizontal="center" vertical="center"/>
    </xf>
    <xf numFmtId="0" fontId="13" fillId="0" borderId="0" xfId="2" applyFont="1" applyAlignment="1">
      <alignment horizontal="left" vertical="center"/>
    </xf>
    <xf numFmtId="164" fontId="16" fillId="0" borderId="0" xfId="2" applyNumberFormat="1" applyFont="1" applyAlignment="1">
      <alignment horizontal="left" vertical="center"/>
    </xf>
    <xf numFmtId="0" fontId="17" fillId="0" borderId="6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 wrapText="1"/>
    </xf>
    <xf numFmtId="0" fontId="14" fillId="2" borderId="0" xfId="2" applyFont="1" applyFill="1" applyAlignment="1">
      <alignment horizontal="right" vertical="center"/>
    </xf>
    <xf numFmtId="172" fontId="14" fillId="0" borderId="1" xfId="4" applyNumberFormat="1" applyFont="1" applyFill="1" applyBorder="1" applyAlignment="1">
      <alignment vertical="center" wrapText="1"/>
    </xf>
    <xf numFmtId="164" fontId="13" fillId="0" borderId="0" xfId="1" applyNumberFormat="1" applyFont="1" applyAlignment="1">
      <alignment vertical="center"/>
    </xf>
    <xf numFmtId="2" fontId="14" fillId="2" borderId="0" xfId="1" applyNumberFormat="1" applyFont="1" applyFill="1" applyAlignment="1">
      <alignment horizontal="center" vertical="center"/>
    </xf>
    <xf numFmtId="175" fontId="13" fillId="0" borderId="0" xfId="1" applyNumberFormat="1" applyFont="1" applyAlignment="1">
      <alignment vertical="center"/>
    </xf>
    <xf numFmtId="166" fontId="14" fillId="0" borderId="1" xfId="2" applyNumberFormat="1" applyFont="1" applyBorder="1" applyAlignment="1">
      <alignment vertical="center" wrapText="1"/>
    </xf>
    <xf numFmtId="0" fontId="14" fillId="2" borderId="0" xfId="1" applyFont="1" applyFill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20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67" fontId="22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right" vertical="center"/>
    </xf>
  </cellXfs>
  <cellStyles count="5">
    <cellStyle name="Normal" xfId="2" xr:uid="{7B847FB0-2508-4467-BF79-893A09626200}"/>
    <cellStyle name="Обычный" xfId="0" builtinId="0"/>
    <cellStyle name="Обычный 2" xfId="1" xr:uid="{E189F054-3B3D-43B5-920F-483A1F31F184}"/>
    <cellStyle name="Процентный 2" xfId="3" xr:uid="{12AE9B2F-C6AD-4A89-83B7-2E5D71C2FEEA}"/>
    <cellStyle name="Финансовый 2" xfId="4" xr:uid="{92298AC8-E7AA-4589-B026-34ED964FA046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ksandra\Desktop\&#1052;&#1062;&#1056;\&#1057;&#1072;&#1084;&#1072;&#1088;&#1072;\&#1086;&#1073;&#1100;&#1077;&#1082;&#1090;&#1099;%20&#1072;&#1085;&#1072;&#1083;&#1086;&#1075;&#1080;%20&#1076;&#1083;&#1103;%20&#1088;&#1072;&#1089;&#1095;&#1077;&#1090;&#1086;&#1074;\&#1074;&#1089;&#1077;%20&#1088;&#1072;&#1089;&#1095;&#1077;&#1090;&#1099;\&#1056;&#1072;&#1089;&#1095;&#1105;&#1090;&#1099;%20&#1089;&#1090;&#1086;&#1080;&#1084;&#1086;&#1089;&#1090;&#1080;_03.10.2025\P_0419.xlsx" TargetMode="External"/><Relationship Id="rId1" Type="http://schemas.openxmlformats.org/officeDocument/2006/relationships/externalLinkPath" Target="/Users/Aleksandra/Desktop/&#1052;&#1062;&#1056;/&#1057;&#1072;&#1084;&#1072;&#1088;&#1072;/&#1086;&#1073;&#1100;&#1077;&#1082;&#1090;&#1099;%20&#1072;&#1085;&#1072;&#1083;&#1086;&#1075;&#1080;%20&#1076;&#1083;&#1103;%20&#1088;&#1072;&#1089;&#1095;&#1077;&#1090;&#1086;&#1074;/&#1074;&#1089;&#1077;%20&#1088;&#1072;&#1089;&#1095;&#1077;&#1090;&#1099;/&#1056;&#1072;&#1089;&#1095;&#1105;&#1090;&#1099;%20&#1089;&#1090;&#1086;&#1080;&#1084;&#1086;&#1089;&#1090;&#1080;_03.10.2025/P_04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СР"/>
      <sheetName val="ОСР 556-02-01"/>
      <sheetName val="ОСР 556-12-01"/>
      <sheetName val="ОСР 525-02-01"/>
      <sheetName val="ОСР 525-09-01"/>
      <sheetName val="ОСР 525-12-01"/>
      <sheetName val="ОСР 525-02-01(1)"/>
      <sheetName val="ОСР 525-09-01(1)"/>
      <sheetName val="ОСР 525-12-01(1)"/>
      <sheetName val="ОСР 525-02-01(2)"/>
      <sheetName val="ОСР 525-12-01(2)"/>
      <sheetName val="Источники ЦИ"/>
      <sheetName val="Цена МАТ и ОБ по ТКП"/>
    </sheetNames>
    <sheetDataSet>
      <sheetData sheetId="0">
        <row r="65">
          <cell r="G65">
            <v>1112.5739569775999</v>
          </cell>
        </row>
        <row r="70">
          <cell r="G70">
            <v>1344.8526795022701</v>
          </cell>
        </row>
        <row r="74">
          <cell r="D74">
            <v>7927.1483537401118</v>
          </cell>
          <cell r="E74">
            <v>514.8865848705799</v>
          </cell>
          <cell r="F74">
            <v>3774.1757436294565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3AF2D-C66E-4CF7-8169-33980ADE638A}">
  <dimension ref="A1:I48"/>
  <sheetViews>
    <sheetView tabSelected="1" topLeftCell="A25" zoomScale="90" zoomScaleNormal="90" workbookViewId="0">
      <selection activeCell="C44" sqref="C44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5546875" customWidth="1"/>
    <col min="9" max="9" width="16.109375" customWidth="1"/>
  </cols>
  <sheetData>
    <row r="1" spans="1:3" ht="16.2" customHeight="1" x14ac:dyDescent="0.3">
      <c r="A1" s="108"/>
      <c r="B1" s="108"/>
      <c r="C1" s="108"/>
    </row>
    <row r="2" spans="1:3" ht="16.2" customHeight="1" x14ac:dyDescent="0.3">
      <c r="A2" s="101"/>
      <c r="B2" s="101"/>
      <c r="C2" s="101"/>
    </row>
    <row r="3" spans="1:3" ht="16.2" customHeight="1" x14ac:dyDescent="0.3">
      <c r="A3" s="106"/>
      <c r="B3" s="106"/>
      <c r="C3" s="106"/>
    </row>
    <row r="4" spans="1:3" ht="16.2" customHeight="1" x14ac:dyDescent="0.3">
      <c r="A4" s="101"/>
      <c r="B4" s="101"/>
      <c r="C4" s="101"/>
    </row>
    <row r="5" spans="1:3" ht="16.2" customHeight="1" x14ac:dyDescent="0.3">
      <c r="A5" s="101"/>
      <c r="B5" s="101"/>
      <c r="C5" s="101"/>
    </row>
    <row r="6" spans="1:3" ht="16.2" customHeight="1" x14ac:dyDescent="0.3">
      <c r="A6" s="101"/>
      <c r="B6" s="101"/>
      <c r="C6" s="107"/>
    </row>
    <row r="7" spans="1:3" ht="16.2" customHeight="1" x14ac:dyDescent="0.3">
      <c r="A7" s="101"/>
      <c r="B7" s="101"/>
      <c r="C7" s="101"/>
    </row>
    <row r="8" spans="1:3" ht="16.2" customHeight="1" x14ac:dyDescent="0.3">
      <c r="A8" s="106"/>
      <c r="B8" s="106"/>
      <c r="C8" s="106"/>
    </row>
    <row r="9" spans="1:3" ht="16.2" customHeight="1" x14ac:dyDescent="0.3">
      <c r="A9" s="101"/>
      <c r="B9" s="101"/>
      <c r="C9" s="101"/>
    </row>
    <row r="10" spans="1:3" ht="16.2" customHeight="1" x14ac:dyDescent="0.3">
      <c r="A10" s="101"/>
      <c r="B10" s="101"/>
      <c r="C10" s="101"/>
    </row>
    <row r="11" spans="1:3" ht="16.2" customHeight="1" x14ac:dyDescent="0.3">
      <c r="A11" s="101"/>
      <c r="B11" s="101"/>
      <c r="C11" s="101"/>
    </row>
    <row r="12" spans="1:3" ht="16.2" customHeight="1" x14ac:dyDescent="0.3">
      <c r="A12" s="105" t="s">
        <v>0</v>
      </c>
      <c r="B12" s="105"/>
      <c r="C12" s="105"/>
    </row>
    <row r="13" spans="1:3" ht="16.2" customHeight="1" x14ac:dyDescent="0.3">
      <c r="A13" s="101"/>
      <c r="B13" s="101"/>
      <c r="C13" s="101"/>
    </row>
    <row r="14" spans="1:3" ht="16.2" customHeight="1" x14ac:dyDescent="0.3">
      <c r="A14" s="101"/>
      <c r="B14" s="101"/>
      <c r="C14" s="101"/>
    </row>
    <row r="15" spans="1:3" ht="16.2" customHeight="1" x14ac:dyDescent="0.3">
      <c r="A15" s="101"/>
      <c r="B15" s="101"/>
      <c r="C15" s="101"/>
    </row>
    <row r="16" spans="1:3" ht="19.95" customHeight="1" x14ac:dyDescent="0.3">
      <c r="A16" s="104" t="s">
        <v>1</v>
      </c>
      <c r="B16" s="104"/>
      <c r="C16" s="104"/>
    </row>
    <row r="17" spans="1:9" ht="16.2" customHeight="1" x14ac:dyDescent="0.3">
      <c r="A17" s="102" t="s">
        <v>2</v>
      </c>
      <c r="B17" s="102"/>
      <c r="C17" s="102"/>
    </row>
    <row r="18" spans="1:9" ht="16.2" customHeight="1" x14ac:dyDescent="0.3">
      <c r="A18" s="101"/>
      <c r="B18" s="101"/>
      <c r="C18" s="101"/>
    </row>
    <row r="19" spans="1:9" ht="72" customHeight="1" x14ac:dyDescent="0.3">
      <c r="A19" s="103" t="s">
        <v>3</v>
      </c>
      <c r="B19" s="103"/>
      <c r="C19" s="103"/>
    </row>
    <row r="20" spans="1:9" ht="16.2" customHeight="1" x14ac:dyDescent="0.3">
      <c r="A20" s="102" t="s">
        <v>4</v>
      </c>
      <c r="B20" s="102"/>
      <c r="C20" s="102"/>
    </row>
    <row r="21" spans="1:9" ht="16.2" customHeight="1" x14ac:dyDescent="0.3">
      <c r="A21" s="101"/>
      <c r="B21" s="101"/>
      <c r="C21" s="101"/>
    </row>
    <row r="22" spans="1:9" ht="16.2" customHeight="1" x14ac:dyDescent="0.3">
      <c r="A22" s="101"/>
      <c r="B22" s="101"/>
      <c r="C22" s="101"/>
    </row>
    <row r="23" spans="1:9" ht="51" customHeight="1" x14ac:dyDescent="0.3">
      <c r="A23" s="75" t="s">
        <v>5</v>
      </c>
      <c r="B23" s="75" t="s">
        <v>6</v>
      </c>
      <c r="C23" s="75" t="s">
        <v>160</v>
      </c>
      <c r="D23" s="64"/>
      <c r="E23" s="64"/>
      <c r="F23" s="64"/>
      <c r="G23" s="66"/>
      <c r="H23" s="66"/>
      <c r="I23" s="66"/>
    </row>
    <row r="24" spans="1:9" ht="16.2" customHeight="1" x14ac:dyDescent="0.3">
      <c r="A24" s="75">
        <v>1</v>
      </c>
      <c r="B24" s="75">
        <v>2</v>
      </c>
      <c r="C24" s="75">
        <v>3</v>
      </c>
      <c r="D24" s="64"/>
      <c r="E24" s="64"/>
      <c r="F24" s="64"/>
      <c r="G24" s="66"/>
      <c r="H24" s="66"/>
      <c r="I24" s="66"/>
    </row>
    <row r="25" spans="1:9" ht="16.95" customHeight="1" x14ac:dyDescent="0.3">
      <c r="A25" s="93" t="s">
        <v>159</v>
      </c>
      <c r="B25" s="92"/>
      <c r="C25" s="91"/>
      <c r="D25" s="64"/>
      <c r="E25" s="64"/>
      <c r="F25" s="64"/>
      <c r="G25" s="66"/>
      <c r="H25" s="66"/>
      <c r="I25" s="66"/>
    </row>
    <row r="26" spans="1:9" ht="16.95" customHeight="1" x14ac:dyDescent="0.3">
      <c r="A26" s="75">
        <v>1</v>
      </c>
      <c r="B26" s="74" t="s">
        <v>153</v>
      </c>
      <c r="C26" s="87"/>
      <c r="D26" s="64"/>
      <c r="E26" s="64"/>
      <c r="F26" s="64"/>
      <c r="G26" s="66"/>
      <c r="H26" s="66" t="s">
        <v>158</v>
      </c>
      <c r="I26" s="66"/>
    </row>
    <row r="27" spans="1:9" ht="16.95" customHeight="1" x14ac:dyDescent="0.3">
      <c r="A27" s="82" t="s">
        <v>7</v>
      </c>
      <c r="B27" s="74" t="s">
        <v>152</v>
      </c>
      <c r="C27" s="99">
        <v>0</v>
      </c>
      <c r="D27" s="72"/>
      <c r="E27" s="72"/>
      <c r="F27" s="72"/>
      <c r="G27" s="100" t="s">
        <v>157</v>
      </c>
      <c r="H27" s="100" t="s">
        <v>156</v>
      </c>
      <c r="I27" s="100" t="s">
        <v>155</v>
      </c>
    </row>
    <row r="28" spans="1:9" ht="16.95" customHeight="1" x14ac:dyDescent="0.3">
      <c r="A28" s="82" t="s">
        <v>8</v>
      </c>
      <c r="B28" s="74" t="s">
        <v>151</v>
      </c>
      <c r="C28" s="99">
        <v>0</v>
      </c>
      <c r="D28" s="72"/>
      <c r="E28" s="72"/>
      <c r="F28" s="72"/>
      <c r="G28" s="85">
        <v>2019</v>
      </c>
      <c r="H28" s="84">
        <v>106.826398641827</v>
      </c>
      <c r="I28" s="97"/>
    </row>
    <row r="29" spans="1:9" ht="16.95" customHeight="1" x14ac:dyDescent="0.3">
      <c r="A29" s="82" t="s">
        <v>9</v>
      </c>
      <c r="B29" s="74" t="s">
        <v>150</v>
      </c>
      <c r="C29" s="79">
        <f>[1]ССР!G65*1.2</f>
        <v>1335.0887483731199</v>
      </c>
      <c r="D29" s="72"/>
      <c r="E29" s="72"/>
      <c r="F29" s="72"/>
      <c r="G29" s="85">
        <v>2020</v>
      </c>
      <c r="H29" s="84">
        <v>105.56188522495653</v>
      </c>
      <c r="I29" s="97"/>
    </row>
    <row r="30" spans="1:9" ht="16.95" customHeight="1" x14ac:dyDescent="0.3">
      <c r="A30" s="75">
        <v>2</v>
      </c>
      <c r="B30" s="74" t="s">
        <v>10</v>
      </c>
      <c r="C30" s="79">
        <f>C27+C28+C29</f>
        <v>1335.0887483731199</v>
      </c>
      <c r="D30" s="86"/>
      <c r="E30" s="96"/>
      <c r="F30" s="98"/>
      <c r="G30" s="85">
        <v>2021</v>
      </c>
      <c r="H30" s="84">
        <v>104.9354</v>
      </c>
      <c r="I30" s="97"/>
    </row>
    <row r="31" spans="1:9" ht="16.95" customHeight="1" x14ac:dyDescent="0.3">
      <c r="A31" s="82" t="s">
        <v>11</v>
      </c>
      <c r="B31" s="74" t="s">
        <v>149</v>
      </c>
      <c r="C31" s="79">
        <f>C30-ROUND(C30/1.2,5)</f>
        <v>222.51478837311993</v>
      </c>
      <c r="D31" s="72"/>
      <c r="E31" s="96"/>
      <c r="F31" s="72"/>
      <c r="G31" s="85">
        <v>2022</v>
      </c>
      <c r="H31" s="84">
        <v>114.63142733059361</v>
      </c>
      <c r="I31" s="88"/>
    </row>
    <row r="32" spans="1:9" ht="15.6" x14ac:dyDescent="0.3">
      <c r="A32" s="75">
        <v>3</v>
      </c>
      <c r="B32" s="74" t="s">
        <v>148</v>
      </c>
      <c r="C32" s="95">
        <f>C30*I37</f>
        <v>1477.3217319517435</v>
      </c>
      <c r="D32" s="72"/>
      <c r="E32" s="71"/>
      <c r="F32" s="70"/>
      <c r="G32" s="94">
        <v>2023</v>
      </c>
      <c r="H32" s="84">
        <v>109.09646626082731</v>
      </c>
      <c r="I32" s="88"/>
    </row>
    <row r="33" spans="1:9" ht="15.6" x14ac:dyDescent="0.3">
      <c r="A33" s="75"/>
      <c r="B33" s="74" t="s">
        <v>147</v>
      </c>
      <c r="C33" s="79">
        <v>0.69</v>
      </c>
      <c r="D33" s="72"/>
      <c r="E33" s="71"/>
      <c r="F33" s="70"/>
      <c r="G33" s="94"/>
      <c r="H33" s="84"/>
      <c r="I33" s="88"/>
    </row>
    <row r="34" spans="1:9" ht="15.6" x14ac:dyDescent="0.3">
      <c r="A34" s="75"/>
      <c r="B34" s="74" t="s">
        <v>146</v>
      </c>
      <c r="C34" s="78">
        <f>ROUND(C32*C33,5)</f>
        <v>1019.352</v>
      </c>
      <c r="D34" s="72"/>
      <c r="E34" s="71"/>
      <c r="F34" s="70"/>
      <c r="G34" s="94"/>
      <c r="H34" s="84"/>
      <c r="I34" s="88"/>
    </row>
    <row r="35" spans="1:9" ht="15.6" x14ac:dyDescent="0.3">
      <c r="A35" s="93" t="s">
        <v>154</v>
      </c>
      <c r="B35" s="92"/>
      <c r="C35" s="91"/>
      <c r="D35" s="64"/>
      <c r="E35" s="90"/>
      <c r="F35" s="89"/>
      <c r="G35" s="85">
        <v>2024</v>
      </c>
      <c r="H35" s="84">
        <v>109.11350326220534</v>
      </c>
      <c r="I35" s="88"/>
    </row>
    <row r="36" spans="1:9" ht="15.6" x14ac:dyDescent="0.3">
      <c r="A36" s="75">
        <v>1</v>
      </c>
      <c r="B36" s="74" t="s">
        <v>153</v>
      </c>
      <c r="C36" s="87"/>
      <c r="D36" s="64"/>
      <c r="E36" s="81"/>
      <c r="F36" s="68"/>
      <c r="G36" s="85">
        <v>2025</v>
      </c>
      <c r="H36" s="84">
        <v>107.81631706396419</v>
      </c>
      <c r="I36" s="83">
        <f>(H36+100)/200</f>
        <v>1.039081585319821</v>
      </c>
    </row>
    <row r="37" spans="1:9" ht="15.6" x14ac:dyDescent="0.3">
      <c r="A37" s="82" t="s">
        <v>7</v>
      </c>
      <c r="B37" s="74" t="s">
        <v>152</v>
      </c>
      <c r="C37" s="77">
        <f>[1]ССР!D74+[1]ССР!E74</f>
        <v>8442.0349386106918</v>
      </c>
      <c r="D37" s="72"/>
      <c r="E37" s="81"/>
      <c r="F37" s="72"/>
      <c r="G37" s="85">
        <v>2026</v>
      </c>
      <c r="H37" s="84">
        <v>105.26289686896166</v>
      </c>
      <c r="I37" s="83">
        <f>(H37+100)/200*H36/100</f>
        <v>1.1065344785145874</v>
      </c>
    </row>
    <row r="38" spans="1:9" ht="15.6" x14ac:dyDescent="0.3">
      <c r="A38" s="82" t="s">
        <v>8</v>
      </c>
      <c r="B38" s="74" t="s">
        <v>151</v>
      </c>
      <c r="C38" s="77">
        <f>[1]ССР!F74</f>
        <v>3774.1757436294565</v>
      </c>
      <c r="D38" s="72"/>
      <c r="E38" s="81"/>
      <c r="F38" s="72"/>
      <c r="G38" s="85">
        <v>2027</v>
      </c>
      <c r="H38" s="84">
        <v>104.42089798933949</v>
      </c>
      <c r="I38" s="83">
        <f>(H38+100)/200*H37/100*H36/100</f>
        <v>1.1599922999352297</v>
      </c>
    </row>
    <row r="39" spans="1:9" ht="15.6" x14ac:dyDescent="0.3">
      <c r="A39" s="82" t="s">
        <v>9</v>
      </c>
      <c r="B39" s="74" t="s">
        <v>150</v>
      </c>
      <c r="C39" s="77">
        <f>([1]ССР!G70-[1]ССР!G65)*1.2</f>
        <v>278.73446702960428</v>
      </c>
      <c r="D39" s="72"/>
      <c r="E39" s="81"/>
      <c r="F39" s="72"/>
      <c r="G39" s="85">
        <v>2028</v>
      </c>
      <c r="H39" s="84">
        <v>104.42089798933949</v>
      </c>
      <c r="I39" s="83">
        <f>(H39+100)/200*H38/100*H37/100*H36/100</f>
        <v>1.2112743761995592</v>
      </c>
    </row>
    <row r="40" spans="1:9" ht="15.6" x14ac:dyDescent="0.3">
      <c r="A40" s="75">
        <v>2</v>
      </c>
      <c r="B40" s="74" t="s">
        <v>10</v>
      </c>
      <c r="C40" s="77">
        <f>C37+C38+C39</f>
        <v>12494.945149269752</v>
      </c>
      <c r="D40" s="86"/>
      <c r="E40" s="71"/>
      <c r="F40" s="70"/>
      <c r="G40" s="85">
        <v>2029</v>
      </c>
      <c r="H40" s="84">
        <v>104.42089798933949</v>
      </c>
      <c r="I40" s="83">
        <f>(H40+100)/200*H39/100*H38/100*H37/100*H36/100</f>
        <v>1.26482358074235</v>
      </c>
    </row>
    <row r="41" spans="1:9" ht="15.6" x14ac:dyDescent="0.3">
      <c r="A41" s="82" t="s">
        <v>11</v>
      </c>
      <c r="B41" s="74" t="s">
        <v>149</v>
      </c>
      <c r="C41" s="79">
        <f>C40-ROUND(C40/1.2,5)</f>
        <v>2082.490859269752</v>
      </c>
      <c r="D41" s="72"/>
      <c r="E41" s="81"/>
      <c r="F41" s="72"/>
      <c r="G41" s="64"/>
      <c r="H41" s="64"/>
      <c r="I41" s="64"/>
    </row>
    <row r="42" spans="1:9" ht="15.6" x14ac:dyDescent="0.3">
      <c r="A42" s="75">
        <v>3</v>
      </c>
      <c r="B42" s="74" t="s">
        <v>148</v>
      </c>
      <c r="C42" s="80">
        <f>C40*I38</f>
        <v>14494.040161265961</v>
      </c>
      <c r="D42" s="72"/>
      <c r="E42" s="71"/>
      <c r="F42" s="70"/>
      <c r="G42" s="64"/>
      <c r="H42" s="64"/>
      <c r="I42" s="64"/>
    </row>
    <row r="43" spans="1:9" ht="15.6" x14ac:dyDescent="0.3">
      <c r="A43" s="75"/>
      <c r="B43" s="74" t="s">
        <v>147</v>
      </c>
      <c r="C43" s="79">
        <f>C33</f>
        <v>0.69</v>
      </c>
      <c r="D43" s="72"/>
      <c r="E43" s="71"/>
      <c r="F43" s="70"/>
      <c r="G43" s="64"/>
      <c r="H43" s="64"/>
      <c r="I43" s="64"/>
    </row>
    <row r="44" spans="1:9" ht="15.6" x14ac:dyDescent="0.3">
      <c r="A44" s="75"/>
      <c r="B44" s="74" t="s">
        <v>146</v>
      </c>
      <c r="C44" s="78">
        <f>ROUND(C42*C43,5)</f>
        <v>10000.887710000001</v>
      </c>
      <c r="D44" s="72"/>
      <c r="E44" s="71"/>
      <c r="F44" s="70"/>
      <c r="G44" s="64"/>
      <c r="H44" s="64"/>
      <c r="I44" s="64"/>
    </row>
    <row r="45" spans="1:9" ht="15.6" x14ac:dyDescent="0.3">
      <c r="A45" s="75"/>
      <c r="B45" s="74"/>
      <c r="C45" s="77"/>
      <c r="D45" s="72"/>
      <c r="E45" s="76"/>
      <c r="F45" s="72"/>
      <c r="G45" s="64"/>
      <c r="H45" s="64"/>
      <c r="I45" s="64"/>
    </row>
    <row r="46" spans="1:9" ht="15.6" x14ac:dyDescent="0.3">
      <c r="A46" s="75"/>
      <c r="B46" s="74" t="s">
        <v>145</v>
      </c>
      <c r="C46" s="73">
        <f>C34+C44</f>
        <v>11020.239710000002</v>
      </c>
      <c r="D46" s="72"/>
      <c r="E46" s="71"/>
      <c r="F46" s="70"/>
      <c r="G46" s="64"/>
      <c r="H46" s="64"/>
      <c r="I46" s="69"/>
    </row>
    <row r="47" spans="1:9" ht="15.6" x14ac:dyDescent="0.3">
      <c r="A47" s="66"/>
      <c r="B47" s="66"/>
      <c r="C47" s="66"/>
      <c r="D47" s="69"/>
      <c r="E47" s="64"/>
      <c r="F47" s="68"/>
      <c r="G47" s="64"/>
      <c r="H47" s="64"/>
      <c r="I47" s="64"/>
    </row>
    <row r="48" spans="1:9" ht="15.6" x14ac:dyDescent="0.3">
      <c r="A48" s="67" t="s">
        <v>144</v>
      </c>
      <c r="B48" s="66"/>
      <c r="C48" s="66"/>
      <c r="D48" s="64"/>
      <c r="E48" s="65"/>
      <c r="F48" s="64"/>
      <c r="G48" s="64"/>
      <c r="H48" s="64"/>
      <c r="I48" s="64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78</v>
      </c>
      <c r="D13" s="19">
        <v>0</v>
      </c>
      <c r="E13" s="19">
        <v>0</v>
      </c>
      <c r="F13" s="19">
        <v>0</v>
      </c>
      <c r="G13" s="19">
        <v>194.15578947367999</v>
      </c>
      <c r="H13" s="19">
        <v>194.15578947367999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194.15578947367999</v>
      </c>
      <c r="H14" s="19">
        <v>194.15578947367999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4061.25</v>
      </c>
      <c r="E13" s="19">
        <v>354.54</v>
      </c>
      <c r="F13" s="19">
        <v>0</v>
      </c>
      <c r="G13" s="19">
        <v>0</v>
      </c>
      <c r="H13" s="19">
        <v>4415.79</v>
      </c>
      <c r="J13" s="5"/>
    </row>
    <row r="14" spans="1:14" ht="16.95" customHeight="1" x14ac:dyDescent="0.3">
      <c r="A14" s="6"/>
      <c r="B14" s="9"/>
      <c r="C14" s="9" t="s">
        <v>86</v>
      </c>
      <c r="D14" s="19">
        <v>4061.25</v>
      </c>
      <c r="E14" s="19">
        <v>354.54</v>
      </c>
      <c r="F14" s="19">
        <v>0</v>
      </c>
      <c r="G14" s="19">
        <v>0</v>
      </c>
      <c r="H14" s="19">
        <v>4415.79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78</v>
      </c>
      <c r="D13" s="19">
        <v>0</v>
      </c>
      <c r="E13" s="19">
        <v>0</v>
      </c>
      <c r="F13" s="19">
        <v>0</v>
      </c>
      <c r="G13" s="19">
        <v>507.01499999999999</v>
      </c>
      <c r="H13" s="19">
        <v>507.01499999999999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507.01499999999999</v>
      </c>
      <c r="H14" s="19">
        <v>507.01499999999999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1"/>
  <sheetViews>
    <sheetView zoomScale="75" zoomScaleNormal="87" workbookViewId="0">
      <selection activeCell="H3" sqref="H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102</v>
      </c>
      <c r="B1" s="36" t="s">
        <v>103</v>
      </c>
      <c r="C1" s="36" t="s">
        <v>104</v>
      </c>
      <c r="D1" s="36" t="s">
        <v>105</v>
      </c>
      <c r="E1" s="36" t="s">
        <v>106</v>
      </c>
      <c r="F1" s="36" t="s">
        <v>107</v>
      </c>
      <c r="G1" s="36" t="s">
        <v>108</v>
      </c>
      <c r="H1" s="36" t="s">
        <v>109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54" t="s">
        <v>83</v>
      </c>
      <c r="B3" s="55"/>
      <c r="C3" s="44"/>
      <c r="D3" s="42">
        <v>37.762898550724998</v>
      </c>
      <c r="E3" s="40"/>
      <c r="F3" s="40"/>
      <c r="G3" s="40"/>
      <c r="H3" s="47"/>
    </row>
    <row r="4" spans="1:8" x14ac:dyDescent="0.3">
      <c r="A4" s="56" t="s">
        <v>110</v>
      </c>
      <c r="B4" s="41" t="s">
        <v>111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56"/>
      <c r="B5" s="41" t="s">
        <v>112</v>
      </c>
      <c r="C5" s="36"/>
      <c r="D5" s="42">
        <v>0</v>
      </c>
      <c r="E5" s="40"/>
      <c r="F5" s="40"/>
      <c r="G5" s="40"/>
      <c r="H5" s="46"/>
    </row>
    <row r="6" spans="1:8" x14ac:dyDescent="0.3">
      <c r="A6" s="57"/>
      <c r="B6" s="41" t="s">
        <v>113</v>
      </c>
      <c r="C6" s="36"/>
      <c r="D6" s="42">
        <v>0</v>
      </c>
      <c r="E6" s="40"/>
      <c r="F6" s="40"/>
      <c r="G6" s="40"/>
      <c r="H6" s="46"/>
    </row>
    <row r="7" spans="1:8" x14ac:dyDescent="0.3">
      <c r="A7" s="57"/>
      <c r="B7" s="41" t="s">
        <v>114</v>
      </c>
      <c r="C7" s="36"/>
      <c r="D7" s="42">
        <v>0</v>
      </c>
      <c r="E7" s="40"/>
      <c r="F7" s="40"/>
      <c r="G7" s="40"/>
      <c r="H7" s="46"/>
    </row>
    <row r="8" spans="1:8" x14ac:dyDescent="0.3">
      <c r="A8" s="58" t="s">
        <v>26</v>
      </c>
      <c r="B8" s="59"/>
      <c r="C8" s="56" t="s">
        <v>117</v>
      </c>
      <c r="D8" s="43">
        <v>37.762898550724998</v>
      </c>
      <c r="E8" s="40">
        <v>2.4000000000000001E-5</v>
      </c>
      <c r="F8" s="40" t="s">
        <v>115</v>
      </c>
      <c r="G8" s="43">
        <v>1573454.1062802</v>
      </c>
      <c r="H8" s="46"/>
    </row>
    <row r="9" spans="1:8" x14ac:dyDescent="0.3">
      <c r="A9" s="60">
        <v>1</v>
      </c>
      <c r="B9" s="41" t="s">
        <v>111</v>
      </c>
      <c r="C9" s="56"/>
      <c r="D9" s="43">
        <v>37.762898550724998</v>
      </c>
      <c r="E9" s="40"/>
      <c r="F9" s="40"/>
      <c r="G9" s="40"/>
      <c r="H9" s="57" t="s">
        <v>116</v>
      </c>
    </row>
    <row r="10" spans="1:8" x14ac:dyDescent="0.3">
      <c r="A10" s="56"/>
      <c r="B10" s="41" t="s">
        <v>112</v>
      </c>
      <c r="C10" s="56"/>
      <c r="D10" s="43">
        <v>0</v>
      </c>
      <c r="E10" s="40"/>
      <c r="F10" s="40"/>
      <c r="G10" s="40"/>
      <c r="H10" s="57"/>
    </row>
    <row r="11" spans="1:8" x14ac:dyDescent="0.3">
      <c r="A11" s="56"/>
      <c r="B11" s="41" t="s">
        <v>113</v>
      </c>
      <c r="C11" s="56"/>
      <c r="D11" s="43">
        <v>0</v>
      </c>
      <c r="E11" s="40"/>
      <c r="F11" s="40"/>
      <c r="G11" s="40"/>
      <c r="H11" s="57"/>
    </row>
    <row r="12" spans="1:8" x14ac:dyDescent="0.3">
      <c r="A12" s="56"/>
      <c r="B12" s="41" t="s">
        <v>114</v>
      </c>
      <c r="C12" s="56"/>
      <c r="D12" s="43">
        <v>0</v>
      </c>
      <c r="E12" s="40"/>
      <c r="F12" s="40"/>
      <c r="G12" s="40"/>
      <c r="H12" s="57"/>
    </row>
    <row r="13" spans="1:8" ht="24.6" x14ac:dyDescent="0.3">
      <c r="A13" s="61" t="s">
        <v>88</v>
      </c>
      <c r="B13" s="55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56" t="s">
        <v>118</v>
      </c>
      <c r="B14" s="41" t="s">
        <v>111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56"/>
      <c r="B15" s="41" t="s">
        <v>112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56"/>
      <c r="B16" s="41" t="s">
        <v>113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56"/>
      <c r="B17" s="41" t="s">
        <v>114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58" t="s">
        <v>88</v>
      </c>
      <c r="B18" s="59"/>
      <c r="C18" s="56" t="s">
        <v>117</v>
      </c>
      <c r="D18" s="43">
        <v>173405.21739129999</v>
      </c>
      <c r="E18" s="40">
        <v>2.4000000000000001E-5</v>
      </c>
      <c r="F18" s="40" t="s">
        <v>115</v>
      </c>
      <c r="G18" s="43">
        <v>7225217391.3043003</v>
      </c>
      <c r="H18" s="46"/>
    </row>
    <row r="19" spans="1:8" x14ac:dyDescent="0.3">
      <c r="A19" s="60">
        <v>1</v>
      </c>
      <c r="B19" s="41" t="s">
        <v>111</v>
      </c>
      <c r="C19" s="56"/>
      <c r="D19" s="43">
        <v>0</v>
      </c>
      <c r="E19" s="40"/>
      <c r="F19" s="40"/>
      <c r="G19" s="40"/>
      <c r="H19" s="57" t="s">
        <v>116</v>
      </c>
    </row>
    <row r="20" spans="1:8" x14ac:dyDescent="0.3">
      <c r="A20" s="56"/>
      <c r="B20" s="41" t="s">
        <v>112</v>
      </c>
      <c r="C20" s="56"/>
      <c r="D20" s="43">
        <v>0</v>
      </c>
      <c r="E20" s="40"/>
      <c r="F20" s="40"/>
      <c r="G20" s="40"/>
      <c r="H20" s="57"/>
    </row>
    <row r="21" spans="1:8" x14ac:dyDescent="0.3">
      <c r="A21" s="56"/>
      <c r="B21" s="41" t="s">
        <v>113</v>
      </c>
      <c r="C21" s="56"/>
      <c r="D21" s="43">
        <v>0</v>
      </c>
      <c r="E21" s="40"/>
      <c r="F21" s="40"/>
      <c r="G21" s="40"/>
      <c r="H21" s="57"/>
    </row>
    <row r="22" spans="1:8" x14ac:dyDescent="0.3">
      <c r="A22" s="56"/>
      <c r="B22" s="41" t="s">
        <v>114</v>
      </c>
      <c r="C22" s="56"/>
      <c r="D22" s="43">
        <v>173405.21739129999</v>
      </c>
      <c r="E22" s="40"/>
      <c r="F22" s="40"/>
      <c r="G22" s="40"/>
      <c r="H22" s="57"/>
    </row>
    <row r="23" spans="1:8" ht="24.6" x14ac:dyDescent="0.3">
      <c r="A23" s="61" t="s">
        <v>91</v>
      </c>
      <c r="B23" s="55"/>
      <c r="C23" s="36"/>
      <c r="D23" s="42">
        <v>3400.0065639643999</v>
      </c>
      <c r="E23" s="40"/>
      <c r="F23" s="40"/>
      <c r="G23" s="40"/>
      <c r="H23" s="46"/>
    </row>
    <row r="24" spans="1:8" x14ac:dyDescent="0.3">
      <c r="A24" s="56" t="s">
        <v>119</v>
      </c>
      <c r="B24" s="41" t="s">
        <v>111</v>
      </c>
      <c r="C24" s="36"/>
      <c r="D24" s="42">
        <v>332.56706822870001</v>
      </c>
      <c r="E24" s="40"/>
      <c r="F24" s="40"/>
      <c r="G24" s="40"/>
      <c r="H24" s="46"/>
    </row>
    <row r="25" spans="1:8" x14ac:dyDescent="0.3">
      <c r="A25" s="56"/>
      <c r="B25" s="41" t="s">
        <v>112</v>
      </c>
      <c r="C25" s="36"/>
      <c r="D25" s="42">
        <v>13.899250080810001</v>
      </c>
      <c r="E25" s="40"/>
      <c r="F25" s="40"/>
      <c r="G25" s="40"/>
      <c r="H25" s="46"/>
    </row>
    <row r="26" spans="1:8" x14ac:dyDescent="0.3">
      <c r="A26" s="56"/>
      <c r="B26" s="41" t="s">
        <v>113</v>
      </c>
      <c r="C26" s="36"/>
      <c r="D26" s="42">
        <v>3053.5402456549</v>
      </c>
      <c r="E26" s="40"/>
      <c r="F26" s="40"/>
      <c r="G26" s="40"/>
      <c r="H26" s="46"/>
    </row>
    <row r="27" spans="1:8" x14ac:dyDescent="0.3">
      <c r="A27" s="56"/>
      <c r="B27" s="41" t="s">
        <v>114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58" t="s">
        <v>93</v>
      </c>
      <c r="B28" s="59"/>
      <c r="C28" s="56" t="s">
        <v>121</v>
      </c>
      <c r="D28" s="43">
        <v>3400.0065639643999</v>
      </c>
      <c r="E28" s="40">
        <v>1</v>
      </c>
      <c r="F28" s="40" t="s">
        <v>120</v>
      </c>
      <c r="G28" s="43">
        <v>3400.0065639643999</v>
      </c>
      <c r="H28" s="46"/>
    </row>
    <row r="29" spans="1:8" x14ac:dyDescent="0.3">
      <c r="A29" s="60">
        <v>1</v>
      </c>
      <c r="B29" s="41" t="s">
        <v>111</v>
      </c>
      <c r="C29" s="56"/>
      <c r="D29" s="43">
        <v>332.56706822870001</v>
      </c>
      <c r="E29" s="40"/>
      <c r="F29" s="40"/>
      <c r="G29" s="40"/>
      <c r="H29" s="57" t="s">
        <v>28</v>
      </c>
    </row>
    <row r="30" spans="1:8" x14ac:dyDescent="0.3">
      <c r="A30" s="56"/>
      <c r="B30" s="41" t="s">
        <v>112</v>
      </c>
      <c r="C30" s="56"/>
      <c r="D30" s="43">
        <v>13.899250080810001</v>
      </c>
      <c r="E30" s="40"/>
      <c r="F30" s="40"/>
      <c r="G30" s="40"/>
      <c r="H30" s="57"/>
    </row>
    <row r="31" spans="1:8" x14ac:dyDescent="0.3">
      <c r="A31" s="56"/>
      <c r="B31" s="41" t="s">
        <v>113</v>
      </c>
      <c r="C31" s="56"/>
      <c r="D31" s="43">
        <v>3053.5402456549</v>
      </c>
      <c r="E31" s="40"/>
      <c r="F31" s="40"/>
      <c r="G31" s="40"/>
      <c r="H31" s="57"/>
    </row>
    <row r="32" spans="1:8" x14ac:dyDescent="0.3">
      <c r="A32" s="56"/>
      <c r="B32" s="41" t="s">
        <v>114</v>
      </c>
      <c r="C32" s="56"/>
      <c r="D32" s="43">
        <v>0</v>
      </c>
      <c r="E32" s="40"/>
      <c r="F32" s="40"/>
      <c r="G32" s="40"/>
      <c r="H32" s="57"/>
    </row>
    <row r="33" spans="1:8" ht="24.6" x14ac:dyDescent="0.3">
      <c r="A33" s="61" t="s">
        <v>53</v>
      </c>
      <c r="B33" s="55"/>
      <c r="C33" s="36"/>
      <c r="D33" s="42">
        <v>19.583890983233001</v>
      </c>
      <c r="E33" s="40"/>
      <c r="F33" s="40"/>
      <c r="G33" s="40"/>
      <c r="H33" s="46"/>
    </row>
    <row r="34" spans="1:8" x14ac:dyDescent="0.3">
      <c r="A34" s="56" t="s">
        <v>122</v>
      </c>
      <c r="B34" s="41" t="s">
        <v>111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56"/>
      <c r="B35" s="41" t="s">
        <v>112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56"/>
      <c r="B36" s="41" t="s">
        <v>113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56"/>
      <c r="B37" s="41" t="s">
        <v>114</v>
      </c>
      <c r="C37" s="36"/>
      <c r="D37" s="42">
        <v>19.583890983233001</v>
      </c>
      <c r="E37" s="40"/>
      <c r="F37" s="40"/>
      <c r="G37" s="40"/>
      <c r="H37" s="46"/>
    </row>
    <row r="38" spans="1:8" x14ac:dyDescent="0.3">
      <c r="A38" s="58" t="s">
        <v>96</v>
      </c>
      <c r="B38" s="59"/>
      <c r="C38" s="56" t="s">
        <v>121</v>
      </c>
      <c r="D38" s="43">
        <v>0</v>
      </c>
      <c r="E38" s="40">
        <v>1</v>
      </c>
      <c r="F38" s="40" t="s">
        <v>120</v>
      </c>
      <c r="G38" s="43">
        <v>0</v>
      </c>
      <c r="H38" s="46"/>
    </row>
    <row r="39" spans="1:8" x14ac:dyDescent="0.3">
      <c r="A39" s="60">
        <v>1</v>
      </c>
      <c r="B39" s="41" t="s">
        <v>111</v>
      </c>
      <c r="C39" s="56"/>
      <c r="D39" s="43">
        <v>0</v>
      </c>
      <c r="E39" s="40"/>
      <c r="F39" s="40"/>
      <c r="G39" s="40"/>
      <c r="H39" s="57" t="s">
        <v>28</v>
      </c>
    </row>
    <row r="40" spans="1:8" x14ac:dyDescent="0.3">
      <c r="A40" s="56"/>
      <c r="B40" s="41" t="s">
        <v>112</v>
      </c>
      <c r="C40" s="56"/>
      <c r="D40" s="43">
        <v>0</v>
      </c>
      <c r="E40" s="40"/>
      <c r="F40" s="40"/>
      <c r="G40" s="40"/>
      <c r="H40" s="57"/>
    </row>
    <row r="41" spans="1:8" x14ac:dyDescent="0.3">
      <c r="A41" s="56"/>
      <c r="B41" s="41" t="s">
        <v>113</v>
      </c>
      <c r="C41" s="56"/>
      <c r="D41" s="43">
        <v>0</v>
      </c>
      <c r="E41" s="40"/>
      <c r="F41" s="40"/>
      <c r="G41" s="40"/>
      <c r="H41" s="57"/>
    </row>
    <row r="42" spans="1:8" x14ac:dyDescent="0.3">
      <c r="A42" s="56"/>
      <c r="B42" s="41" t="s">
        <v>114</v>
      </c>
      <c r="C42" s="56"/>
      <c r="D42" s="43">
        <v>0</v>
      </c>
      <c r="E42" s="40"/>
      <c r="F42" s="40"/>
      <c r="G42" s="40"/>
      <c r="H42" s="57"/>
    </row>
    <row r="43" spans="1:8" x14ac:dyDescent="0.3">
      <c r="A43" s="58" t="s">
        <v>53</v>
      </c>
      <c r="B43" s="59"/>
      <c r="C43" s="56" t="s">
        <v>124</v>
      </c>
      <c r="D43" s="43">
        <v>19.583890983233001</v>
      </c>
      <c r="E43" s="40">
        <v>0.32</v>
      </c>
      <c r="F43" s="40" t="s">
        <v>123</v>
      </c>
      <c r="G43" s="43">
        <v>61.199659322602002</v>
      </c>
      <c r="H43" s="46"/>
    </row>
    <row r="44" spans="1:8" x14ac:dyDescent="0.3">
      <c r="A44" s="60">
        <v>2</v>
      </c>
      <c r="B44" s="41" t="s">
        <v>111</v>
      </c>
      <c r="C44" s="56"/>
      <c r="D44" s="43">
        <v>0</v>
      </c>
      <c r="E44" s="40"/>
      <c r="F44" s="40"/>
      <c r="G44" s="40"/>
      <c r="H44" s="57" t="s">
        <v>28</v>
      </c>
    </row>
    <row r="45" spans="1:8" x14ac:dyDescent="0.3">
      <c r="A45" s="56"/>
      <c r="B45" s="41" t="s">
        <v>112</v>
      </c>
      <c r="C45" s="56"/>
      <c r="D45" s="43">
        <v>0</v>
      </c>
      <c r="E45" s="40"/>
      <c r="F45" s="40"/>
      <c r="G45" s="40"/>
      <c r="H45" s="57"/>
    </row>
    <row r="46" spans="1:8" x14ac:dyDescent="0.3">
      <c r="A46" s="56"/>
      <c r="B46" s="41" t="s">
        <v>113</v>
      </c>
      <c r="C46" s="56"/>
      <c r="D46" s="43">
        <v>0</v>
      </c>
      <c r="E46" s="40"/>
      <c r="F46" s="40"/>
      <c r="G46" s="40"/>
      <c r="H46" s="57"/>
    </row>
    <row r="47" spans="1:8" x14ac:dyDescent="0.3">
      <c r="A47" s="56"/>
      <c r="B47" s="41" t="s">
        <v>114</v>
      </c>
      <c r="C47" s="56"/>
      <c r="D47" s="43">
        <v>19.583890983233001</v>
      </c>
      <c r="E47" s="40"/>
      <c r="F47" s="40"/>
      <c r="G47" s="40"/>
      <c r="H47" s="57"/>
    </row>
    <row r="48" spans="1:8" ht="24.6" x14ac:dyDescent="0.3">
      <c r="A48" s="61" t="s">
        <v>78</v>
      </c>
      <c r="B48" s="55"/>
      <c r="C48" s="36"/>
      <c r="D48" s="42">
        <v>1091.5507894737</v>
      </c>
      <c r="E48" s="40"/>
      <c r="F48" s="40"/>
      <c r="G48" s="40"/>
      <c r="H48" s="46"/>
    </row>
    <row r="49" spans="1:8" x14ac:dyDescent="0.3">
      <c r="A49" s="56" t="s">
        <v>125</v>
      </c>
      <c r="B49" s="41" t="s">
        <v>111</v>
      </c>
      <c r="C49" s="36"/>
      <c r="D49" s="42">
        <v>0</v>
      </c>
      <c r="E49" s="40"/>
      <c r="F49" s="40"/>
      <c r="G49" s="40"/>
      <c r="H49" s="46"/>
    </row>
    <row r="50" spans="1:8" x14ac:dyDescent="0.3">
      <c r="A50" s="56"/>
      <c r="B50" s="41" t="s">
        <v>112</v>
      </c>
      <c r="C50" s="36"/>
      <c r="D50" s="42">
        <v>0</v>
      </c>
      <c r="E50" s="40"/>
      <c r="F50" s="40"/>
      <c r="G50" s="40"/>
      <c r="H50" s="46"/>
    </row>
    <row r="51" spans="1:8" x14ac:dyDescent="0.3">
      <c r="A51" s="56"/>
      <c r="B51" s="41" t="s">
        <v>113</v>
      </c>
      <c r="C51" s="36"/>
      <c r="D51" s="42">
        <v>0</v>
      </c>
      <c r="E51" s="40"/>
      <c r="F51" s="40"/>
      <c r="G51" s="40"/>
      <c r="H51" s="46"/>
    </row>
    <row r="52" spans="1:8" x14ac:dyDescent="0.3">
      <c r="A52" s="56"/>
      <c r="B52" s="41" t="s">
        <v>114</v>
      </c>
      <c r="C52" s="36"/>
      <c r="D52" s="42">
        <v>1091.5507894737</v>
      </c>
      <c r="E52" s="40"/>
      <c r="F52" s="40"/>
      <c r="G52" s="40"/>
      <c r="H52" s="46"/>
    </row>
    <row r="53" spans="1:8" x14ac:dyDescent="0.3">
      <c r="A53" s="58" t="s">
        <v>78</v>
      </c>
      <c r="B53" s="59"/>
      <c r="C53" s="56" t="s">
        <v>121</v>
      </c>
      <c r="D53" s="43">
        <v>390.38</v>
      </c>
      <c r="E53" s="40">
        <v>1</v>
      </c>
      <c r="F53" s="40" t="s">
        <v>120</v>
      </c>
      <c r="G53" s="43">
        <v>390.38</v>
      </c>
      <c r="H53" s="46"/>
    </row>
    <row r="54" spans="1:8" x14ac:dyDescent="0.3">
      <c r="A54" s="60">
        <v>1</v>
      </c>
      <c r="B54" s="41" t="s">
        <v>111</v>
      </c>
      <c r="C54" s="56"/>
      <c r="D54" s="43">
        <v>0</v>
      </c>
      <c r="E54" s="40"/>
      <c r="F54" s="40"/>
      <c r="G54" s="40"/>
      <c r="H54" s="57" t="s">
        <v>28</v>
      </c>
    </row>
    <row r="55" spans="1:8" x14ac:dyDescent="0.3">
      <c r="A55" s="56"/>
      <c r="B55" s="41" t="s">
        <v>112</v>
      </c>
      <c r="C55" s="56"/>
      <c r="D55" s="43">
        <v>0</v>
      </c>
      <c r="E55" s="40"/>
      <c r="F55" s="40"/>
      <c r="G55" s="40"/>
      <c r="H55" s="57"/>
    </row>
    <row r="56" spans="1:8" x14ac:dyDescent="0.3">
      <c r="A56" s="56"/>
      <c r="B56" s="41" t="s">
        <v>113</v>
      </c>
      <c r="C56" s="56"/>
      <c r="D56" s="43">
        <v>0</v>
      </c>
      <c r="E56" s="40"/>
      <c r="F56" s="40"/>
      <c r="G56" s="40"/>
      <c r="H56" s="57"/>
    </row>
    <row r="57" spans="1:8" x14ac:dyDescent="0.3">
      <c r="A57" s="56"/>
      <c r="B57" s="41" t="s">
        <v>114</v>
      </c>
      <c r="C57" s="56"/>
      <c r="D57" s="43">
        <v>390.38</v>
      </c>
      <c r="E57" s="40"/>
      <c r="F57" s="40"/>
      <c r="G57" s="40"/>
      <c r="H57" s="57"/>
    </row>
    <row r="58" spans="1:8" x14ac:dyDescent="0.3">
      <c r="A58" s="58" t="s">
        <v>78</v>
      </c>
      <c r="B58" s="59"/>
      <c r="C58" s="56" t="s">
        <v>124</v>
      </c>
      <c r="D58" s="43">
        <v>194.15578947367999</v>
      </c>
      <c r="E58" s="40">
        <v>0.32</v>
      </c>
      <c r="F58" s="40" t="s">
        <v>123</v>
      </c>
      <c r="G58" s="43">
        <v>606.73684210526005</v>
      </c>
      <c r="H58" s="46"/>
    </row>
    <row r="59" spans="1:8" x14ac:dyDescent="0.3">
      <c r="A59" s="60">
        <v>2</v>
      </c>
      <c r="B59" s="41" t="s">
        <v>111</v>
      </c>
      <c r="C59" s="56"/>
      <c r="D59" s="43">
        <v>0</v>
      </c>
      <c r="E59" s="40"/>
      <c r="F59" s="40"/>
      <c r="G59" s="40"/>
      <c r="H59" s="57" t="s">
        <v>28</v>
      </c>
    </row>
    <row r="60" spans="1:8" x14ac:dyDescent="0.3">
      <c r="A60" s="56"/>
      <c r="B60" s="41" t="s">
        <v>112</v>
      </c>
      <c r="C60" s="56"/>
      <c r="D60" s="43">
        <v>0</v>
      </c>
      <c r="E60" s="40"/>
      <c r="F60" s="40"/>
      <c r="G60" s="40"/>
      <c r="H60" s="57"/>
    </row>
    <row r="61" spans="1:8" x14ac:dyDescent="0.3">
      <c r="A61" s="56"/>
      <c r="B61" s="41" t="s">
        <v>113</v>
      </c>
      <c r="C61" s="56"/>
      <c r="D61" s="43">
        <v>0</v>
      </c>
      <c r="E61" s="40"/>
      <c r="F61" s="40"/>
      <c r="G61" s="40"/>
      <c r="H61" s="57"/>
    </row>
    <row r="62" spans="1:8" x14ac:dyDescent="0.3">
      <c r="A62" s="56"/>
      <c r="B62" s="41" t="s">
        <v>114</v>
      </c>
      <c r="C62" s="56"/>
      <c r="D62" s="43">
        <v>194.15578947367999</v>
      </c>
      <c r="E62" s="40"/>
      <c r="F62" s="40"/>
      <c r="G62" s="40"/>
      <c r="H62" s="57"/>
    </row>
    <row r="63" spans="1:8" x14ac:dyDescent="0.3">
      <c r="A63" s="58" t="s">
        <v>78</v>
      </c>
      <c r="B63" s="59"/>
      <c r="C63" s="56" t="s">
        <v>126</v>
      </c>
      <c r="D63" s="43">
        <v>507.01499999999999</v>
      </c>
      <c r="E63" s="40">
        <v>57</v>
      </c>
      <c r="F63" s="40" t="s">
        <v>120</v>
      </c>
      <c r="G63" s="43">
        <v>8.8949999999999996</v>
      </c>
      <c r="H63" s="46"/>
    </row>
    <row r="64" spans="1:8" x14ac:dyDescent="0.3">
      <c r="A64" s="60">
        <v>3</v>
      </c>
      <c r="B64" s="41" t="s">
        <v>111</v>
      </c>
      <c r="C64" s="56"/>
      <c r="D64" s="43">
        <v>0</v>
      </c>
      <c r="E64" s="40"/>
      <c r="F64" s="40"/>
      <c r="G64" s="40"/>
      <c r="H64" s="57" t="s">
        <v>28</v>
      </c>
    </row>
    <row r="65" spans="1:8" x14ac:dyDescent="0.3">
      <c r="A65" s="56"/>
      <c r="B65" s="41" t="s">
        <v>112</v>
      </c>
      <c r="C65" s="56"/>
      <c r="D65" s="43">
        <v>0</v>
      </c>
      <c r="E65" s="40"/>
      <c r="F65" s="40"/>
      <c r="G65" s="40"/>
      <c r="H65" s="57"/>
    </row>
    <row r="66" spans="1:8" x14ac:dyDescent="0.3">
      <c r="A66" s="56"/>
      <c r="B66" s="41" t="s">
        <v>113</v>
      </c>
      <c r="C66" s="56"/>
      <c r="D66" s="43">
        <v>0</v>
      </c>
      <c r="E66" s="40"/>
      <c r="F66" s="40"/>
      <c r="G66" s="40"/>
      <c r="H66" s="57"/>
    </row>
    <row r="67" spans="1:8" x14ac:dyDescent="0.3">
      <c r="A67" s="56"/>
      <c r="B67" s="41" t="s">
        <v>114</v>
      </c>
      <c r="C67" s="56"/>
      <c r="D67" s="43">
        <v>507.01499999999999</v>
      </c>
      <c r="E67" s="40"/>
      <c r="F67" s="40"/>
      <c r="G67" s="40"/>
      <c r="H67" s="57"/>
    </row>
    <row r="68" spans="1:8" ht="24.6" x14ac:dyDescent="0.3">
      <c r="A68" s="61" t="s">
        <v>28</v>
      </c>
      <c r="B68" s="55"/>
      <c r="C68" s="36"/>
      <c r="D68" s="42">
        <v>1690.9585076344999</v>
      </c>
      <c r="E68" s="40"/>
      <c r="F68" s="40"/>
      <c r="G68" s="40"/>
      <c r="H68" s="46"/>
    </row>
    <row r="69" spans="1:8" x14ac:dyDescent="0.3">
      <c r="A69" s="56" t="s">
        <v>119</v>
      </c>
      <c r="B69" s="41" t="s">
        <v>111</v>
      </c>
      <c r="C69" s="36"/>
      <c r="D69" s="42">
        <v>1663.3208224542</v>
      </c>
      <c r="E69" s="40"/>
      <c r="F69" s="40"/>
      <c r="G69" s="40"/>
      <c r="H69" s="46"/>
    </row>
    <row r="70" spans="1:8" x14ac:dyDescent="0.3">
      <c r="A70" s="56"/>
      <c r="B70" s="41" t="s">
        <v>112</v>
      </c>
      <c r="C70" s="36"/>
      <c r="D70" s="42">
        <v>27.637685180306001</v>
      </c>
      <c r="E70" s="40"/>
      <c r="F70" s="40"/>
      <c r="G70" s="40"/>
      <c r="H70" s="46"/>
    </row>
    <row r="71" spans="1:8" x14ac:dyDescent="0.3">
      <c r="A71" s="56"/>
      <c r="B71" s="41" t="s">
        <v>113</v>
      </c>
      <c r="C71" s="36"/>
      <c r="D71" s="42">
        <v>0</v>
      </c>
      <c r="E71" s="40"/>
      <c r="F71" s="40"/>
      <c r="G71" s="40"/>
      <c r="H71" s="46"/>
    </row>
    <row r="72" spans="1:8" x14ac:dyDescent="0.3">
      <c r="A72" s="56"/>
      <c r="B72" s="41" t="s">
        <v>114</v>
      </c>
      <c r="C72" s="36"/>
      <c r="D72" s="42">
        <v>0</v>
      </c>
      <c r="E72" s="40"/>
      <c r="F72" s="40"/>
      <c r="G72" s="40"/>
      <c r="H72" s="46"/>
    </row>
    <row r="73" spans="1:8" x14ac:dyDescent="0.3">
      <c r="A73" s="58" t="s">
        <v>100</v>
      </c>
      <c r="B73" s="59"/>
      <c r="C73" s="56" t="s">
        <v>124</v>
      </c>
      <c r="D73" s="43">
        <v>1690.9585076344999</v>
      </c>
      <c r="E73" s="40">
        <v>0.32</v>
      </c>
      <c r="F73" s="40" t="s">
        <v>123</v>
      </c>
      <c r="G73" s="43">
        <v>5284.2453363578998</v>
      </c>
      <c r="H73" s="46"/>
    </row>
    <row r="74" spans="1:8" x14ac:dyDescent="0.3">
      <c r="A74" s="60">
        <v>1</v>
      </c>
      <c r="B74" s="41" t="s">
        <v>111</v>
      </c>
      <c r="C74" s="56"/>
      <c r="D74" s="43">
        <v>1663.3208224542</v>
      </c>
      <c r="E74" s="40"/>
      <c r="F74" s="40"/>
      <c r="G74" s="40"/>
      <c r="H74" s="57" t="s">
        <v>28</v>
      </c>
    </row>
    <row r="75" spans="1:8" x14ac:dyDescent="0.3">
      <c r="A75" s="56"/>
      <c r="B75" s="41" t="s">
        <v>112</v>
      </c>
      <c r="C75" s="56"/>
      <c r="D75" s="43">
        <v>27.637685180306001</v>
      </c>
      <c r="E75" s="40"/>
      <c r="F75" s="40"/>
      <c r="G75" s="40"/>
      <c r="H75" s="57"/>
    </row>
    <row r="76" spans="1:8" x14ac:dyDescent="0.3">
      <c r="A76" s="56"/>
      <c r="B76" s="41" t="s">
        <v>113</v>
      </c>
      <c r="C76" s="56"/>
      <c r="D76" s="43">
        <v>0</v>
      </c>
      <c r="E76" s="40"/>
      <c r="F76" s="40"/>
      <c r="G76" s="40"/>
      <c r="H76" s="57"/>
    </row>
    <row r="77" spans="1:8" x14ac:dyDescent="0.3">
      <c r="A77" s="56"/>
      <c r="B77" s="41" t="s">
        <v>114</v>
      </c>
      <c r="C77" s="56"/>
      <c r="D77" s="43">
        <v>0</v>
      </c>
      <c r="E77" s="40"/>
      <c r="F77" s="40"/>
      <c r="G77" s="40"/>
      <c r="H77" s="57"/>
    </row>
    <row r="78" spans="1:8" ht="24.6" x14ac:dyDescent="0.3">
      <c r="A78" s="61"/>
      <c r="B78" s="55"/>
      <c r="C78" s="36"/>
      <c r="D78" s="42">
        <v>4415.79</v>
      </c>
      <c r="E78" s="40"/>
      <c r="F78" s="40"/>
      <c r="G78" s="40"/>
      <c r="H78" s="46"/>
    </row>
    <row r="79" spans="1:8" x14ac:dyDescent="0.3">
      <c r="A79" s="56" t="s">
        <v>119</v>
      </c>
      <c r="B79" s="41" t="s">
        <v>111</v>
      </c>
      <c r="C79" s="36"/>
      <c r="D79" s="42">
        <v>4061.25</v>
      </c>
      <c r="E79" s="40"/>
      <c r="F79" s="40"/>
      <c r="G79" s="40"/>
      <c r="H79" s="46"/>
    </row>
    <row r="80" spans="1:8" x14ac:dyDescent="0.3">
      <c r="A80" s="56"/>
      <c r="B80" s="41" t="s">
        <v>112</v>
      </c>
      <c r="C80" s="36"/>
      <c r="D80" s="42">
        <v>354.54</v>
      </c>
      <c r="E80" s="40"/>
      <c r="F80" s="40"/>
      <c r="G80" s="40"/>
      <c r="H80" s="46"/>
    </row>
    <row r="81" spans="1:8" x14ac:dyDescent="0.3">
      <c r="A81" s="56"/>
      <c r="B81" s="41" t="s">
        <v>113</v>
      </c>
      <c r="C81" s="36"/>
      <c r="D81" s="42">
        <v>0</v>
      </c>
      <c r="E81" s="40"/>
      <c r="F81" s="40"/>
      <c r="G81" s="40"/>
      <c r="H81" s="46"/>
    </row>
    <row r="82" spans="1:8" x14ac:dyDescent="0.3">
      <c r="A82" s="56"/>
      <c r="B82" s="41" t="s">
        <v>114</v>
      </c>
      <c r="C82" s="36"/>
      <c r="D82" s="42">
        <v>0</v>
      </c>
      <c r="E82" s="40"/>
      <c r="F82" s="40"/>
      <c r="G82" s="40"/>
      <c r="H82" s="46"/>
    </row>
    <row r="83" spans="1:8" x14ac:dyDescent="0.3">
      <c r="A83" s="58" t="s">
        <v>100</v>
      </c>
      <c r="B83" s="59"/>
      <c r="C83" s="56" t="s">
        <v>126</v>
      </c>
      <c r="D83" s="43">
        <v>4415.79</v>
      </c>
      <c r="E83" s="40">
        <v>57</v>
      </c>
      <c r="F83" s="40" t="s">
        <v>120</v>
      </c>
      <c r="G83" s="43">
        <v>77.47</v>
      </c>
      <c r="H83" s="46"/>
    </row>
    <row r="84" spans="1:8" x14ac:dyDescent="0.3">
      <c r="A84" s="60">
        <v>1</v>
      </c>
      <c r="B84" s="41" t="s">
        <v>111</v>
      </c>
      <c r="C84" s="56"/>
      <c r="D84" s="43">
        <v>4061.25</v>
      </c>
      <c r="E84" s="40"/>
      <c r="F84" s="40"/>
      <c r="G84" s="40"/>
      <c r="H84" s="57" t="s">
        <v>28</v>
      </c>
    </row>
    <row r="85" spans="1:8" x14ac:dyDescent="0.3">
      <c r="A85" s="56"/>
      <c r="B85" s="41" t="s">
        <v>112</v>
      </c>
      <c r="C85" s="56"/>
      <c r="D85" s="43">
        <v>354.54</v>
      </c>
      <c r="E85" s="40"/>
      <c r="F85" s="40"/>
      <c r="G85" s="40"/>
      <c r="H85" s="57"/>
    </row>
    <row r="86" spans="1:8" x14ac:dyDescent="0.3">
      <c r="A86" s="56"/>
      <c r="B86" s="41" t="s">
        <v>113</v>
      </c>
      <c r="C86" s="56"/>
      <c r="D86" s="43">
        <v>0</v>
      </c>
      <c r="E86" s="40"/>
      <c r="F86" s="40"/>
      <c r="G86" s="40"/>
      <c r="H86" s="57"/>
    </row>
    <row r="87" spans="1:8" x14ac:dyDescent="0.3">
      <c r="A87" s="56"/>
      <c r="B87" s="41" t="s">
        <v>114</v>
      </c>
      <c r="C87" s="56"/>
      <c r="D87" s="43">
        <v>0</v>
      </c>
      <c r="E87" s="40"/>
      <c r="F87" s="40"/>
      <c r="G87" s="40"/>
      <c r="H87" s="57"/>
    </row>
    <row r="88" spans="1:8" x14ac:dyDescent="0.3">
      <c r="A88" s="45"/>
      <c r="C88" s="45"/>
      <c r="D88" s="39"/>
      <c r="E88" s="39"/>
      <c r="F88" s="39"/>
      <c r="G88" s="39"/>
      <c r="H88" s="48"/>
    </row>
    <row r="90" spans="1:8" x14ac:dyDescent="0.3">
      <c r="A90" s="62" t="s">
        <v>127</v>
      </c>
      <c r="B90" s="62"/>
      <c r="C90" s="62"/>
      <c r="D90" s="62"/>
      <c r="E90" s="62"/>
      <c r="F90" s="62"/>
      <c r="G90" s="62"/>
      <c r="H90" s="62"/>
    </row>
    <row r="91" spans="1:8" x14ac:dyDescent="0.3">
      <c r="A91" s="62" t="s">
        <v>128</v>
      </c>
      <c r="B91" s="62"/>
      <c r="C91" s="62"/>
      <c r="D91" s="62"/>
      <c r="E91" s="62"/>
      <c r="F91" s="62"/>
      <c r="G91" s="62"/>
      <c r="H91" s="62"/>
    </row>
  </sheetData>
  <mergeCells count="56">
    <mergeCell ref="A90:H90"/>
    <mergeCell ref="A91:H91"/>
    <mergeCell ref="A79:A82"/>
    <mergeCell ref="A83:B83"/>
    <mergeCell ref="H84:H87"/>
    <mergeCell ref="C83:C87"/>
    <mergeCell ref="A84:A87"/>
    <mergeCell ref="A73:B73"/>
    <mergeCell ref="H74:H77"/>
    <mergeCell ref="C73:C77"/>
    <mergeCell ref="A74:A77"/>
    <mergeCell ref="A78:B78"/>
    <mergeCell ref="H64:H67"/>
    <mergeCell ref="C63:C67"/>
    <mergeCell ref="A64:A67"/>
    <mergeCell ref="A68:B68"/>
    <mergeCell ref="A69:A72"/>
    <mergeCell ref="A58:B58"/>
    <mergeCell ref="H59:H62"/>
    <mergeCell ref="C58:C62"/>
    <mergeCell ref="A59:A62"/>
    <mergeCell ref="A63:B63"/>
    <mergeCell ref="A49:A52"/>
    <mergeCell ref="A53:B53"/>
    <mergeCell ref="H54:H57"/>
    <mergeCell ref="C53:C57"/>
    <mergeCell ref="A54:A57"/>
    <mergeCell ref="A43:B43"/>
    <mergeCell ref="H44:H47"/>
    <mergeCell ref="C43:C47"/>
    <mergeCell ref="A44:A47"/>
    <mergeCell ref="A48:B48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63" t="s">
        <v>129</v>
      </c>
      <c r="B1" s="63"/>
      <c r="C1" s="63"/>
      <c r="D1" s="63"/>
      <c r="E1" s="63"/>
      <c r="F1" s="63"/>
      <c r="G1" s="63"/>
      <c r="H1" s="63"/>
    </row>
    <row r="3" spans="1:8" ht="44.25" customHeight="1" x14ac:dyDescent="0.3">
      <c r="A3" s="6" t="s">
        <v>130</v>
      </c>
      <c r="B3" s="6" t="s">
        <v>131</v>
      </c>
      <c r="C3" s="6" t="s">
        <v>132</v>
      </c>
      <c r="D3" s="6" t="s">
        <v>133</v>
      </c>
      <c r="E3" s="6" t="s">
        <v>134</v>
      </c>
      <c r="F3" s="6" t="s">
        <v>135</v>
      </c>
      <c r="G3" s="6" t="s">
        <v>136</v>
      </c>
      <c r="H3" s="6" t="s">
        <v>137</v>
      </c>
    </row>
    <row r="4" spans="1:8" ht="39" customHeight="1" x14ac:dyDescent="0.3">
      <c r="A4" s="25" t="s">
        <v>138</v>
      </c>
      <c r="B4" s="26" t="s">
        <v>120</v>
      </c>
      <c r="C4" s="27">
        <v>1</v>
      </c>
      <c r="D4" s="27">
        <v>3053.5353739730999</v>
      </c>
      <c r="E4" s="26" t="s">
        <v>139</v>
      </c>
      <c r="F4" s="26"/>
      <c r="G4" s="27">
        <v>3053.5353739730999</v>
      </c>
      <c r="H4" s="28"/>
    </row>
    <row r="5" spans="1:8" ht="39" customHeight="1" x14ac:dyDescent="0.3">
      <c r="A5" s="25" t="s">
        <v>140</v>
      </c>
      <c r="B5" s="26" t="s">
        <v>123</v>
      </c>
      <c r="C5" s="27">
        <v>0.35907368421052999</v>
      </c>
      <c r="D5" s="27">
        <v>900.30388838926001</v>
      </c>
      <c r="E5" s="26">
        <v>0.4</v>
      </c>
      <c r="F5" s="26"/>
      <c r="G5" s="27">
        <v>323.27543411299001</v>
      </c>
      <c r="H5" s="28"/>
    </row>
    <row r="6" spans="1:8" ht="39" customHeight="1" x14ac:dyDescent="0.3">
      <c r="A6" s="25" t="s">
        <v>141</v>
      </c>
      <c r="B6" s="26" t="s">
        <v>120</v>
      </c>
      <c r="C6" s="27">
        <v>8.0842105263158004</v>
      </c>
      <c r="D6" s="27">
        <v>81.798315329532997</v>
      </c>
      <c r="E6" s="26">
        <v>0.4</v>
      </c>
      <c r="F6" s="26"/>
      <c r="G6" s="27">
        <v>661.27480182191005</v>
      </c>
      <c r="H6" s="28"/>
    </row>
    <row r="7" spans="1:8" ht="39" customHeight="1" x14ac:dyDescent="0.3">
      <c r="A7" s="25" t="s">
        <v>142</v>
      </c>
      <c r="B7" s="26" t="s">
        <v>120</v>
      </c>
      <c r="C7" s="27">
        <v>1.3473684210526</v>
      </c>
      <c r="D7" s="27">
        <v>19.871333705078001</v>
      </c>
      <c r="E7" s="26">
        <v>0.4</v>
      </c>
      <c r="F7" s="26"/>
      <c r="G7" s="27">
        <v>26.774007518421001</v>
      </c>
      <c r="H7" s="28"/>
    </row>
    <row r="8" spans="1:8" ht="39" customHeight="1" x14ac:dyDescent="0.3">
      <c r="A8" s="25" t="s">
        <v>143</v>
      </c>
      <c r="B8" s="26" t="s">
        <v>120</v>
      </c>
      <c r="C8" s="27">
        <v>256.5</v>
      </c>
      <c r="D8" s="27">
        <v>4.8225376529421</v>
      </c>
      <c r="E8" s="26"/>
      <c r="F8" s="26"/>
      <c r="G8" s="27">
        <v>1236.9809079796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D58" zoomScale="90" zoomScaleNormal="90" workbookViewId="0"/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12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49" t="s">
        <v>3</v>
      </c>
      <c r="B13" s="49"/>
      <c r="C13" s="49"/>
      <c r="D13" s="49"/>
      <c r="E13" s="49"/>
      <c r="F13" s="49"/>
      <c r="G13" s="49"/>
      <c r="H13" s="49"/>
    </row>
    <row r="14" spans="1:8" x14ac:dyDescent="0.3">
      <c r="A14" s="14"/>
      <c r="B14" s="14"/>
      <c r="C14" s="2" t="s">
        <v>4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13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50" t="s">
        <v>5</v>
      </c>
      <c r="B18" s="50" t="s">
        <v>14</v>
      </c>
      <c r="C18" s="50" t="s">
        <v>15</v>
      </c>
      <c r="D18" s="51" t="s">
        <v>16</v>
      </c>
      <c r="E18" s="52"/>
      <c r="F18" s="52"/>
      <c r="G18" s="52"/>
      <c r="H18" s="53"/>
    </row>
    <row r="19" spans="1:8" ht="85.05" customHeight="1" x14ac:dyDescent="0.3">
      <c r="A19" s="50"/>
      <c r="B19" s="50"/>
      <c r="C19" s="50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25</v>
      </c>
      <c r="C25" s="32" t="s">
        <v>26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27</v>
      </c>
      <c r="C26" s="32" t="s">
        <v>28</v>
      </c>
      <c r="D26" s="20">
        <v>6057.1378906829004</v>
      </c>
      <c r="E26" s="20">
        <v>396.07693526112001</v>
      </c>
      <c r="F26" s="20">
        <v>3053.5402456549</v>
      </c>
      <c r="G26" s="20">
        <v>0</v>
      </c>
      <c r="H26" s="20">
        <v>9506.7550715989</v>
      </c>
    </row>
    <row r="27" spans="1:8" ht="16.95" customHeight="1" x14ac:dyDescent="0.3">
      <c r="A27" s="6"/>
      <c r="B27" s="9"/>
      <c r="C27" s="9" t="s">
        <v>29</v>
      </c>
      <c r="D27" s="20">
        <v>6098.3423122249997</v>
      </c>
      <c r="E27" s="20">
        <v>396.07693526112001</v>
      </c>
      <c r="F27" s="20">
        <v>3053.5402456549</v>
      </c>
      <c r="G27" s="20">
        <v>0</v>
      </c>
      <c r="H27" s="20">
        <v>9547.9594931409993</v>
      </c>
    </row>
    <row r="28" spans="1:8" ht="16.95" customHeight="1" x14ac:dyDescent="0.3">
      <c r="A28" s="6"/>
      <c r="B28" s="9"/>
      <c r="C28" s="10" t="s">
        <v>30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31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32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33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34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35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36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37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38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39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v>6098.3423122249997</v>
      </c>
      <c r="E43" s="20">
        <v>396.07693526112001</v>
      </c>
      <c r="F43" s="20">
        <v>3053.5402456549</v>
      </c>
      <c r="G43" s="20">
        <v>0</v>
      </c>
      <c r="H43" s="20">
        <v>9547.9594931409993</v>
      </c>
    </row>
    <row r="44" spans="1:8" ht="16.95" customHeight="1" x14ac:dyDescent="0.3">
      <c r="A44" s="6"/>
      <c r="B44" s="9"/>
      <c r="C44" s="10" t="s">
        <v>41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42</v>
      </c>
      <c r="C45" s="32" t="s">
        <v>43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42</v>
      </c>
      <c r="C46" s="32" t="s">
        <v>44</v>
      </c>
      <c r="D46" s="20">
        <v>151.42844726707</v>
      </c>
      <c r="E46" s="20">
        <v>9.9019233815279009</v>
      </c>
      <c r="F46" s="20">
        <v>0</v>
      </c>
      <c r="G46" s="20">
        <v>0</v>
      </c>
      <c r="H46" s="20">
        <v>161.3303706486</v>
      </c>
    </row>
    <row r="47" spans="1:8" ht="16.95" customHeight="1" x14ac:dyDescent="0.3">
      <c r="A47" s="6"/>
      <c r="B47" s="9"/>
      <c r="C47" s="9" t="s">
        <v>45</v>
      </c>
      <c r="D47" s="20">
        <v>152.25253569790999</v>
      </c>
      <c r="E47" s="20">
        <v>9.9019233815279009</v>
      </c>
      <c r="F47" s="20">
        <v>0</v>
      </c>
      <c r="G47" s="20">
        <v>0</v>
      </c>
      <c r="H47" s="20">
        <v>162.15445907943999</v>
      </c>
    </row>
    <row r="48" spans="1:8" ht="16.95" customHeight="1" x14ac:dyDescent="0.3">
      <c r="A48" s="6"/>
      <c r="B48" s="9"/>
      <c r="C48" s="9" t="s">
        <v>46</v>
      </c>
      <c r="D48" s="20">
        <v>6250.5948479229</v>
      </c>
      <c r="E48" s="20">
        <v>405.97885864263998</v>
      </c>
      <c r="F48" s="20">
        <v>3053.5402456549</v>
      </c>
      <c r="G48" s="20">
        <v>0</v>
      </c>
      <c r="H48" s="20">
        <v>9710.1139522203994</v>
      </c>
    </row>
    <row r="49" spans="1:8" ht="16.95" customHeight="1" x14ac:dyDescent="0.3">
      <c r="A49" s="6"/>
      <c r="B49" s="9"/>
      <c r="C49" s="9" t="s">
        <v>47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48</v>
      </c>
      <c r="C50" s="7" t="s">
        <v>49</v>
      </c>
      <c r="D50" s="20">
        <v>162.95560008691001</v>
      </c>
      <c r="E50" s="20">
        <v>10.596048210573001</v>
      </c>
      <c r="F50" s="20">
        <v>0</v>
      </c>
      <c r="G50" s="20">
        <v>0</v>
      </c>
      <c r="H50" s="20">
        <v>173.55164829748</v>
      </c>
    </row>
    <row r="51" spans="1:8" x14ac:dyDescent="0.3">
      <c r="A51" s="6">
        <v>6</v>
      </c>
      <c r="B51" s="6" t="s">
        <v>50</v>
      </c>
      <c r="C51" s="7" t="s">
        <v>51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52</v>
      </c>
      <c r="C52" s="7" t="s">
        <v>53</v>
      </c>
      <c r="D52" s="20">
        <v>0</v>
      </c>
      <c r="E52" s="20">
        <v>0</v>
      </c>
      <c r="F52" s="20">
        <v>0</v>
      </c>
      <c r="G52" s="20">
        <v>95.593890983232995</v>
      </c>
      <c r="H52" s="20">
        <v>95.593890983232995</v>
      </c>
    </row>
    <row r="53" spans="1:8" x14ac:dyDescent="0.3">
      <c r="A53" s="6">
        <v>8</v>
      </c>
      <c r="B53" s="6" t="s">
        <v>54</v>
      </c>
      <c r="C53" s="7" t="s">
        <v>51</v>
      </c>
      <c r="D53" s="20">
        <v>0</v>
      </c>
      <c r="E53" s="20">
        <v>0</v>
      </c>
      <c r="F53" s="20">
        <v>0</v>
      </c>
      <c r="G53" s="20">
        <v>64.487932087380003</v>
      </c>
      <c r="H53" s="20">
        <v>64.487932087380003</v>
      </c>
    </row>
    <row r="54" spans="1:8" x14ac:dyDescent="0.3">
      <c r="A54" s="6">
        <v>9</v>
      </c>
      <c r="B54" s="6"/>
      <c r="C54" s="7" t="s">
        <v>55</v>
      </c>
      <c r="D54" s="20">
        <v>0</v>
      </c>
      <c r="E54" s="20">
        <v>0</v>
      </c>
      <c r="F54" s="20">
        <v>0</v>
      </c>
      <c r="G54" s="20">
        <v>12.847205220533001</v>
      </c>
      <c r="H54" s="20">
        <v>12.847205220533001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19.267209173874999</v>
      </c>
      <c r="H55" s="20">
        <v>19.267209173874999</v>
      </c>
    </row>
    <row r="56" spans="1:8" ht="16.95" customHeight="1" x14ac:dyDescent="0.3">
      <c r="A56" s="6"/>
      <c r="B56" s="9"/>
      <c r="C56" s="9" t="s">
        <v>57</v>
      </c>
      <c r="D56" s="20">
        <v>162.95560008691001</v>
      </c>
      <c r="E56" s="20">
        <v>10.596048210573001</v>
      </c>
      <c r="F56" s="20">
        <v>0</v>
      </c>
      <c r="G56" s="20">
        <v>193.10825613143001</v>
      </c>
      <c r="H56" s="20">
        <v>366.65990442891001</v>
      </c>
    </row>
    <row r="57" spans="1:8" ht="16.95" customHeight="1" x14ac:dyDescent="0.3">
      <c r="A57" s="6"/>
      <c r="B57" s="9"/>
      <c r="C57" s="9" t="s">
        <v>58</v>
      </c>
      <c r="D57" s="20">
        <v>6413.5504480097998</v>
      </c>
      <c r="E57" s="20">
        <v>416.57490685322</v>
      </c>
      <c r="F57" s="20">
        <v>3053.5402456549</v>
      </c>
      <c r="G57" s="20">
        <v>193.10825613143001</v>
      </c>
      <c r="H57" s="20">
        <v>10076.773856649001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6413.5504480097998</v>
      </c>
      <c r="E61" s="20">
        <v>416.57490685322</v>
      </c>
      <c r="F61" s="20">
        <v>3053.5402456549</v>
      </c>
      <c r="G61" s="20">
        <v>193.10825613143001</v>
      </c>
      <c r="H61" s="20">
        <v>10076.773856649001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21.023167503900002</v>
      </c>
      <c r="H63" s="20">
        <v>21.023167503900002</v>
      </c>
    </row>
    <row r="64" spans="1:8" x14ac:dyDescent="0.3">
      <c r="A64" s="6">
        <v>12</v>
      </c>
      <c r="B64" s="6" t="s">
        <v>77</v>
      </c>
      <c r="C64" s="7" t="s">
        <v>78</v>
      </c>
      <c r="D64" s="20">
        <v>0</v>
      </c>
      <c r="E64" s="20">
        <v>0</v>
      </c>
      <c r="F64" s="20">
        <v>0</v>
      </c>
      <c r="G64" s="20">
        <v>1091.5507894737</v>
      </c>
      <c r="H64" s="20">
        <v>1091.5507894737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1112.5739569775999</v>
      </c>
      <c r="H65" s="20">
        <v>1112.5739569775999</v>
      </c>
    </row>
    <row r="66" spans="1:8" ht="16.95" customHeight="1" x14ac:dyDescent="0.3">
      <c r="A66" s="6"/>
      <c r="B66" s="9"/>
      <c r="C66" s="9" t="s">
        <v>75</v>
      </c>
      <c r="D66" s="20">
        <v>6413.5504480097998</v>
      </c>
      <c r="E66" s="20">
        <v>416.57490685322</v>
      </c>
      <c r="F66" s="20">
        <v>3053.5402456549</v>
      </c>
      <c r="G66" s="20">
        <v>1305.682213109</v>
      </c>
      <c r="H66" s="20">
        <v>11189.347813627001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049999999999997" customHeight="1" x14ac:dyDescent="0.3">
      <c r="A68" s="6">
        <v>13</v>
      </c>
      <c r="B68" s="6" t="s">
        <v>73</v>
      </c>
      <c r="C68" s="7" t="s">
        <v>72</v>
      </c>
      <c r="D68" s="20">
        <f>D66 * 3%</f>
        <v>192.40651344029001</v>
      </c>
      <c r="E68" s="20">
        <f>E66 * 3%</f>
        <v>12.497247205596</v>
      </c>
      <c r="F68" s="20">
        <f>F66 * 3%</f>
        <v>91.606207369646995</v>
      </c>
      <c r="G68" s="20">
        <f>G66 * 3%</f>
        <v>39.170466393269997</v>
      </c>
      <c r="H68" s="20">
        <f>SUM(D68:G68)</f>
        <v>335.68043440881002</v>
      </c>
    </row>
    <row r="69" spans="1:8" ht="16.95" customHeight="1" x14ac:dyDescent="0.3">
      <c r="A69" s="6"/>
      <c r="B69" s="9"/>
      <c r="C69" s="9" t="s">
        <v>71</v>
      </c>
      <c r="D69" s="20">
        <f>D68</f>
        <v>192.40651344029001</v>
      </c>
      <c r="E69" s="20">
        <f>E68</f>
        <v>12.497247205596</v>
      </c>
      <c r="F69" s="20">
        <f>F68</f>
        <v>91.606207369646995</v>
      </c>
      <c r="G69" s="20">
        <f>G68</f>
        <v>39.170466393269997</v>
      </c>
      <c r="H69" s="20">
        <f>SUM(D69:G69)</f>
        <v>335.68043440881002</v>
      </c>
    </row>
    <row r="70" spans="1:8" ht="16.95" customHeight="1" x14ac:dyDescent="0.3">
      <c r="A70" s="6"/>
      <c r="B70" s="9"/>
      <c r="C70" s="9" t="s">
        <v>70</v>
      </c>
      <c r="D70" s="20">
        <f>D69 + D66</f>
        <v>6605.9569614500997</v>
      </c>
      <c r="E70" s="20">
        <f>E69 + E66</f>
        <v>429.07215405880999</v>
      </c>
      <c r="F70" s="20">
        <f>F69 + F66</f>
        <v>3145.1464530244998</v>
      </c>
      <c r="G70" s="20">
        <f>G69 + G66</f>
        <v>1344.8526795022999</v>
      </c>
      <c r="H70" s="20">
        <f>SUM(D70:G70)</f>
        <v>11525.028248036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1321.1913922900001</v>
      </c>
      <c r="E72" s="20">
        <f>E70 * 20%</f>
        <v>85.814430811763003</v>
      </c>
      <c r="F72" s="20">
        <f>F70 * 20%</f>
        <v>629.02929060490999</v>
      </c>
      <c r="G72" s="20">
        <f>G70 * 20%</f>
        <v>268.97053590045999</v>
      </c>
      <c r="H72" s="20">
        <f>SUM(D72:G72)</f>
        <v>2305.0056496071002</v>
      </c>
    </row>
    <row r="73" spans="1:8" ht="16.95" customHeight="1" x14ac:dyDescent="0.3">
      <c r="A73" s="6"/>
      <c r="B73" s="9"/>
      <c r="C73" s="9" t="s">
        <v>66</v>
      </c>
      <c r="D73" s="20">
        <f>D72</f>
        <v>1321.1913922900001</v>
      </c>
      <c r="E73" s="20">
        <f>E72</f>
        <v>85.814430811763003</v>
      </c>
      <c r="F73" s="20">
        <f>F72</f>
        <v>629.02929060490999</v>
      </c>
      <c r="G73" s="20">
        <f>G72</f>
        <v>268.97053590045999</v>
      </c>
      <c r="H73" s="20">
        <f>SUM(D73:G73)</f>
        <v>2305.0056496071002</v>
      </c>
    </row>
    <row r="74" spans="1:8" ht="16.95" customHeight="1" x14ac:dyDescent="0.3">
      <c r="A74" s="6"/>
      <c r="B74" s="9"/>
      <c r="C74" s="9" t="s">
        <v>65</v>
      </c>
      <c r="D74" s="20">
        <f>D73 + D70</f>
        <v>7927.1483537401</v>
      </c>
      <c r="E74" s="20">
        <f>E73 + E70</f>
        <v>514.88658487058001</v>
      </c>
      <c r="F74" s="20">
        <f>F73 + F70</f>
        <v>3774.1757436295002</v>
      </c>
      <c r="G74" s="20">
        <f>G73 + G70</f>
        <v>1613.8232154027</v>
      </c>
      <c r="H74" s="20">
        <f>SUM(D74:G74)</f>
        <v>13830.033897642999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86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88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78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1663.3208224542</v>
      </c>
      <c r="E13" s="19">
        <v>27.637685180306001</v>
      </c>
      <c r="F13" s="19">
        <v>0</v>
      </c>
      <c r="G13" s="19">
        <v>0</v>
      </c>
      <c r="H13" s="19">
        <v>1690.9585076344999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1663.3208224542</v>
      </c>
      <c r="E14" s="19">
        <v>27.637685180306001</v>
      </c>
      <c r="F14" s="19">
        <v>0</v>
      </c>
      <c r="G14" s="19">
        <v>0</v>
      </c>
      <c r="H14" s="19">
        <v>1690.9585076344999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49" t="s">
        <v>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5</v>
      </c>
      <c r="B10" s="50" t="s">
        <v>14</v>
      </c>
      <c r="C10" s="50" t="s">
        <v>84</v>
      </c>
      <c r="D10" s="51" t="s">
        <v>16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53</v>
      </c>
      <c r="D13" s="19">
        <v>0</v>
      </c>
      <c r="E13" s="19">
        <v>0</v>
      </c>
      <c r="F13" s="19">
        <v>0</v>
      </c>
      <c r="G13" s="19">
        <v>19.583890983233001</v>
      </c>
      <c r="H13" s="19">
        <v>19.583890983233001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19.583890983233001</v>
      </c>
      <c r="H14" s="19">
        <v>19.583890983233001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2025-10-14T16:04:28Z</dcterms:modified>
  <cp:category/>
</cp:coreProperties>
</file>